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0" yWindow="585" windowWidth="16785" windowHeight="9480"/>
  </bookViews>
  <sheets>
    <sheet name="VP NP TP" sheetId="4" r:id="rId1"/>
  </sheets>
  <definedNames>
    <definedName name="_xlnm.Print_Area" localSheetId="0">'VP NP TP'!#REF!</definedName>
  </definedNames>
  <calcPr calcId="145621"/>
</workbook>
</file>

<file path=xl/calcChain.xml><?xml version="1.0" encoding="utf-8"?>
<calcChain xmlns="http://schemas.openxmlformats.org/spreadsheetml/2006/main">
  <c r="H29" i="4" l="1"/>
  <c r="I29" i="4"/>
  <c r="H30" i="4"/>
  <c r="I30" i="4"/>
  <c r="H32" i="4"/>
  <c r="I32" i="4"/>
  <c r="H36" i="4"/>
  <c r="I36" i="4"/>
  <c r="H37" i="4"/>
  <c r="I37" i="4"/>
  <c r="H38" i="4"/>
  <c r="I38" i="4"/>
  <c r="H39" i="4"/>
  <c r="I39" i="4"/>
  <c r="H40" i="4"/>
  <c r="I40" i="4"/>
  <c r="H41" i="4"/>
  <c r="I41" i="4"/>
  <c r="H43" i="4"/>
  <c r="I43" i="4"/>
  <c r="H44" i="4"/>
  <c r="I44" i="4"/>
  <c r="H45" i="4"/>
  <c r="I45" i="4"/>
  <c r="H46" i="4"/>
  <c r="I46" i="4"/>
  <c r="H47" i="4"/>
  <c r="I47" i="4"/>
  <c r="H50" i="4"/>
  <c r="I50" i="4"/>
  <c r="H63" i="4"/>
  <c r="I63" i="4"/>
  <c r="H68" i="4"/>
  <c r="I68" i="4"/>
  <c r="H71" i="4"/>
  <c r="I71" i="4"/>
  <c r="H72" i="4"/>
  <c r="I72" i="4"/>
  <c r="H73" i="4"/>
  <c r="I73" i="4"/>
  <c r="I165" i="4" l="1"/>
  <c r="H165" i="4"/>
  <c r="I164" i="4"/>
  <c r="H164" i="4"/>
  <c r="I163" i="4"/>
  <c r="H163" i="4"/>
  <c r="I162" i="4"/>
  <c r="H162" i="4"/>
  <c r="I161" i="4"/>
  <c r="H161" i="4"/>
  <c r="I160" i="4"/>
  <c r="H160" i="4"/>
  <c r="I139" i="4"/>
  <c r="H139" i="4"/>
  <c r="I138" i="4"/>
  <c r="H138" i="4"/>
  <c r="I126" i="4"/>
  <c r="H126" i="4"/>
  <c r="I125" i="4"/>
  <c r="H125" i="4"/>
  <c r="I124" i="4"/>
  <c r="H124" i="4"/>
  <c r="I123" i="4"/>
  <c r="H123" i="4"/>
  <c r="I122" i="4"/>
  <c r="H122" i="4"/>
  <c r="I121" i="4"/>
  <c r="H121" i="4"/>
  <c r="I120" i="4"/>
  <c r="H120" i="4"/>
  <c r="I119" i="4"/>
  <c r="H119" i="4"/>
  <c r="I113" i="4"/>
  <c r="H113" i="4"/>
  <c r="I112" i="4"/>
  <c r="H112" i="4"/>
  <c r="I170" i="4"/>
  <c r="I171" i="4"/>
  <c r="I172" i="4"/>
  <c r="I173" i="4"/>
  <c r="I174" i="4"/>
</calcChain>
</file>

<file path=xl/sharedStrings.xml><?xml version="1.0" encoding="utf-8"?>
<sst xmlns="http://schemas.openxmlformats.org/spreadsheetml/2006/main" count="2131" uniqueCount="462">
  <si>
    <t>N/A</t>
  </si>
  <si>
    <t>RO</t>
  </si>
  <si>
    <t>PPA</t>
  </si>
  <si>
    <t>Operačný program Integrovaná infraštruktúra</t>
  </si>
  <si>
    <t>Operačný program Efektívna verejná správa</t>
  </si>
  <si>
    <t>OP Technická pomoc</t>
  </si>
  <si>
    <t>2015/4. Q</t>
  </si>
  <si>
    <t>n/a</t>
  </si>
  <si>
    <t>OP ĽZ</t>
  </si>
  <si>
    <t>rok/štvrťrok</t>
  </si>
  <si>
    <t>VZ</t>
  </si>
  <si>
    <t>ŠR</t>
  </si>
  <si>
    <t>EÚ</t>
  </si>
  <si>
    <t>Poznámky / Vysvetlenia</t>
  </si>
  <si>
    <t>Plánovaný koniec realizácie</t>
  </si>
  <si>
    <t>Plánovaný začiatok realizácie</t>
  </si>
  <si>
    <t>Plánovaný dátum zazmluvnenia</t>
  </si>
  <si>
    <t>Plánovaný dátum predloženia EK**</t>
  </si>
  <si>
    <t>Stav implementácie</t>
  </si>
  <si>
    <t>Celkové oprávnené náklady</t>
  </si>
  <si>
    <t>Prioritná os*</t>
  </si>
  <si>
    <t>Žiadateľ</t>
  </si>
  <si>
    <t>Číslo projektu</t>
  </si>
  <si>
    <t>Názov projektu</t>
  </si>
  <si>
    <t>OP</t>
  </si>
  <si>
    <t>v príprave</t>
  </si>
  <si>
    <t>OP VaI</t>
  </si>
  <si>
    <t>2016/1Q</t>
  </si>
  <si>
    <t>3. Posilnenie konkurencieschopnosti a rastu MSP</t>
  </si>
  <si>
    <t>Slovak Business Agency</t>
  </si>
  <si>
    <t>Národný projekt NPC II – BA kraj</t>
  </si>
  <si>
    <t>2023/2Q</t>
  </si>
  <si>
    <t>Monitoring podnikateľského prostredia v súlade s uplatňovaním princípu „Think Small First“.</t>
  </si>
  <si>
    <t>1.Podpora výskumu, vývoja a inovácií</t>
  </si>
  <si>
    <t>Slovenská inovačná a energetická agentúra</t>
  </si>
  <si>
    <t>Zvýšenie využívania ochrany práv duševného vlastníctva</t>
  </si>
  <si>
    <t>Zvýšenie inovačnej výkonnosti slovenskej ekonomiky</t>
  </si>
  <si>
    <t>Medzisektorová spolupráca</t>
  </si>
  <si>
    <t>2017/1</t>
  </si>
  <si>
    <t>2016/1</t>
  </si>
  <si>
    <t>príprava vyzvania</t>
  </si>
  <si>
    <t>PO 8</t>
  </si>
  <si>
    <t>MDVRR SR</t>
  </si>
  <si>
    <t xml:space="preserve"> -</t>
  </si>
  <si>
    <t>Komunikácia a informovanie o podpore EÚ pri implementácií OPII</t>
  </si>
  <si>
    <t>OPII</t>
  </si>
  <si>
    <t>2020/1</t>
  </si>
  <si>
    <t>Externé podporné služby k implementácií OPII</t>
  </si>
  <si>
    <t>2019/1</t>
  </si>
  <si>
    <t xml:space="preserve">Zabezpečenie MV OPII, služobných ciest, rokovaní, konferencií, seminárov atď.  </t>
  </si>
  <si>
    <t>Zabezpečenie technického vybavenia a technologickej podpory pre RO OPII</t>
  </si>
  <si>
    <t>Zvyšovanie odborných a jazykových zručností AK RO OPII</t>
  </si>
  <si>
    <t>Refundácia miezd zamestnancov RO OPII</t>
  </si>
  <si>
    <t>pre nové PV bude možné výšku kontrahovania a čerpania špecifikovať až po ukončení prípravy vzoru reformného zámeru zo strany MV SR, vypracovaní reformného zámeru zo strany ÚOŠS a vypracovaní štúdií uskutočniteľnosti)</t>
  </si>
  <si>
    <t>2015/4, resp. 2016/1</t>
  </si>
  <si>
    <t>príprava zámeru NP</t>
  </si>
  <si>
    <t>určí štúdia uskutočniteľnosti</t>
  </si>
  <si>
    <t>PO 7</t>
  </si>
  <si>
    <t>DEUS</t>
  </si>
  <si>
    <t>Rozvoj Datacentra obcí a miest</t>
  </si>
  <si>
    <t>OP II</t>
  </si>
  <si>
    <t>IS pre vnútornú kontrolu a audit</t>
  </si>
  <si>
    <t>MV SR</t>
  </si>
  <si>
    <t>Dátové centrum eGovernmentu MV SR</t>
  </si>
  <si>
    <t>Centrálny e-Learning</t>
  </si>
  <si>
    <t>ES Pôdohospodárskej platobnej agentúry</t>
  </si>
  <si>
    <t>MF SR</t>
  </si>
  <si>
    <t>Centrálny ekonomický systém</t>
  </si>
  <si>
    <t>prvá fáza prebieha v rámci PO 2007 - 2013</t>
  </si>
  <si>
    <t>v závislosti od výšky čerpania v čase fázovania</t>
  </si>
  <si>
    <t xml:space="preserve">Rozšírenie elektronických služieb informačných systémov na úseku Policajného zboru </t>
  </si>
  <si>
    <t>Elektronické služby informačných systémov na úseku PZ</t>
  </si>
  <si>
    <t>ES agendy MVSR na úseku verejnej správy</t>
  </si>
  <si>
    <t>IS Identifikátora fyzických osôb</t>
  </si>
  <si>
    <t>MZ SR</t>
  </si>
  <si>
    <t>Elektronický preukaz poistenca</t>
  </si>
  <si>
    <t>NBÚ SR</t>
  </si>
  <si>
    <t>Elektronické služby NBÚ</t>
  </si>
  <si>
    <t>ÚGKK</t>
  </si>
  <si>
    <t>Elektronické služby katastra nehnuteľností</t>
  </si>
  <si>
    <t>MŽP SR</t>
  </si>
  <si>
    <t>Register priestorových informácií</t>
  </si>
  <si>
    <t>2017, 2Q</t>
  </si>
  <si>
    <t>2017, 1Q</t>
  </si>
  <si>
    <t>PO 6</t>
  </si>
  <si>
    <t>NDS</t>
  </si>
  <si>
    <t>2016, 4Q</t>
  </si>
  <si>
    <t>2019, 4Q</t>
  </si>
  <si>
    <t>2016, 1Q</t>
  </si>
  <si>
    <t>2016, 2Q</t>
  </si>
  <si>
    <t>2014, 1Q</t>
  </si>
  <si>
    <t>2013, 3Q</t>
  </si>
  <si>
    <t>vo výstavbe</t>
  </si>
  <si>
    <t>R2 Ruskovce - Pravotice (2. etapa)</t>
  </si>
  <si>
    <t>2016, 3Q</t>
  </si>
  <si>
    <t>2014, 3Q</t>
  </si>
  <si>
    <t>2013, 4Q</t>
  </si>
  <si>
    <t>R2 Zvolen východ - Pstruša (2. etapa)</t>
  </si>
  <si>
    <t>Bude doplnené v závislosti od schválenia zámerov národných projektov a ich zaradenie do zoznamu národných projektov.</t>
  </si>
  <si>
    <t xml:space="preserve"> - </t>
  </si>
  <si>
    <t>PO 5</t>
  </si>
  <si>
    <t>PO 4</t>
  </si>
  <si>
    <t>PO 3</t>
  </si>
  <si>
    <t>2018, 4Q</t>
  </si>
  <si>
    <t>2015, 4Q</t>
  </si>
  <si>
    <t>PO 2</t>
  </si>
  <si>
    <t>D3 Čadca Bukov - Svrčinovec</t>
  </si>
  <si>
    <t>2014, 2Q</t>
  </si>
  <si>
    <t>2015, 2Q</t>
  </si>
  <si>
    <t>D3 Žilina Strážov – Žilina Brodno (2. etapa)</t>
  </si>
  <si>
    <t>D3 Svrčinovec – Skalité (2. etapa)</t>
  </si>
  <si>
    <t>D1 Budimír – Bidovce</t>
  </si>
  <si>
    <t>D1 Prešov západ – Prešov juh</t>
  </si>
  <si>
    <t>2018, 1Q</t>
  </si>
  <si>
    <t>2014, 4Q</t>
  </si>
  <si>
    <t>D1 Hubová – Ivachnová (2. etapa)</t>
  </si>
  <si>
    <t>D1 Lietavská Lúčka – Višňové – Dubná Skala (2. etapa)</t>
  </si>
  <si>
    <t>2018, 3Q</t>
  </si>
  <si>
    <t>D1 Hričovské Podhradie – Lietavská Lúčka (2. etapa)</t>
  </si>
  <si>
    <t>2Q, 2019</t>
  </si>
  <si>
    <t>4Q, 2015</t>
  </si>
  <si>
    <t>PO 1</t>
  </si>
  <si>
    <t>ZSSK</t>
  </si>
  <si>
    <t>ZSSK, Obnova vozového parku ŽKV (25 + 10 ks)</t>
  </si>
  <si>
    <t>1Q, 2016</t>
  </si>
  <si>
    <t>ŽSR</t>
  </si>
  <si>
    <t>ŽSR, Modernizácia železničnej trate Púchov – Žilina, pre traťovú rýchlosť do 160 km/hod. – I. etapa, úsek Púchov – Považská Teplá</t>
  </si>
  <si>
    <t xml:space="preserve">Pripravuje sa ŽoNFP, stavebné práce v realizácii </t>
  </si>
  <si>
    <t>1Q, 2017</t>
  </si>
  <si>
    <t xml:space="preserve">v príprave </t>
  </si>
  <si>
    <t>ŽSR, Modernizácia trate Púchov – Žilina pre rýchlosť do 160 km/hod., II. etapa – (úsek Považská Teplá /mimo/ – Žilina /mimo/) (2. fáza), úsek Dolný Hričov - Žilina</t>
  </si>
  <si>
    <t>2015/4</t>
  </si>
  <si>
    <t xml:space="preserve"> irelevantné</t>
  </si>
  <si>
    <t>TP projekt</t>
  </si>
  <si>
    <t>OP EVS</t>
  </si>
  <si>
    <t>2020/4</t>
  </si>
  <si>
    <t>Ministerstvo spravodlivosti Slovenskej republiky</t>
  </si>
  <si>
    <t>Posilňovanie analytických kapacít Ústavného súdu Slovenskej republiky</t>
  </si>
  <si>
    <t>Rozvoj systému špecializovaného vzdelávania sudcov a justičných zamestnancov</t>
  </si>
  <si>
    <t>Posilnenie a dobudovanie kapacít v oblasti poskytovania právnej pomoci</t>
  </si>
  <si>
    <t>Zavádzanie alternatívnych nástrojov riešenia sporov</t>
  </si>
  <si>
    <t>Vzdelávanie zamestnancov rezortu spravodlivosti</t>
  </si>
  <si>
    <t>2021/2</t>
  </si>
  <si>
    <t>Zavedenie Spoločného systému hodnotenia kvality (model CAF)</t>
  </si>
  <si>
    <t>Budovanie a posilnenie analytických kapacít  v rezorte spravodlivosti a zavedenie kľúčových znalostných systémov rezortu</t>
  </si>
  <si>
    <t>2019/4</t>
  </si>
  <si>
    <t>Procesno-organizačný audit Ministerstva spravodlivosti SR, súdov a organizácií rezortu spravodlivosti</t>
  </si>
  <si>
    <t>2017/4</t>
  </si>
  <si>
    <t xml:space="preserve">Úrad pre verejné obstarávanie </t>
  </si>
  <si>
    <t>Budovanie proklientsky orientovaného Úradu pre verejné obstarávanie</t>
  </si>
  <si>
    <t>Ministerstvo vnútra SR</t>
  </si>
  <si>
    <t>Zriadenie a implementácia nových služieb a politík verejného obstarávania</t>
  </si>
  <si>
    <t>2017/2</t>
  </si>
  <si>
    <t>Úrad pre reguláciu elektronických komunikácií a poštových služieb</t>
  </si>
  <si>
    <t>Zlepšenie kvality služieb a riadenia ľudských zdrojov Úradu pre reguláciu elektronických komunikácií a poštových služieb</t>
  </si>
  <si>
    <t>2018/3</t>
  </si>
  <si>
    <t xml:space="preserve">Zvýšenie efektivity preventívnych a represívnych opatrení v boji proti korupcii </t>
  </si>
  <si>
    <t>2020/3</t>
  </si>
  <si>
    <t>Ministerstvo financií SR/Inštitút finančnej politiky</t>
  </si>
  <si>
    <t xml:space="preserve"> Hodnotenie efektívnosti verejných výdavkov (Spending review) </t>
  </si>
  <si>
    <t>Špičkové vzdelanie pre zamestnancov analytických útvarov</t>
  </si>
  <si>
    <t>2016/3</t>
  </si>
  <si>
    <t xml:space="preserve">Národný projekt implementácie systému ďalšieho vzdelávania zamestnancov VS </t>
  </si>
  <si>
    <t>Projekt vytvorenia analytickej jednotky pre RIA a MSP test – Centrum lepšej regulácie</t>
  </si>
  <si>
    <t>2021/4</t>
  </si>
  <si>
    <t>Ministerstvo hospodárstva Slovenskej republiky</t>
  </si>
  <si>
    <t>Zlepšovanie podnikateľského prostredia na Slovensku a hodnotenie politík v kompetencii Ministerstva hospodárstva SR</t>
  </si>
  <si>
    <t>2017/3</t>
  </si>
  <si>
    <t>Ministerstvo financií Slovenskej republiky</t>
  </si>
  <si>
    <t>Mapovanie a analýza stavu podporných a administratívnych procesov vo vybraných inštitúciách verejnej správy a návrh optimalizovaných a unifikovaných podporných a administratívnych procesov</t>
  </si>
  <si>
    <t>ZMOS/Datacentrum elektronizácie územnej samosprávy Slovenska</t>
  </si>
  <si>
    <t>DEUS - Koordinačné centrum informatizácie miestnej územnej samosprávy</t>
  </si>
  <si>
    <t>Združenie miest a obcí Slovenska</t>
  </si>
  <si>
    <t>Kompetenčné centrum ZMOS/ Nástroj budovania kapacít miestnej územnej samosprávy a zvyšovania kvality poskytovaných služieb občanom</t>
  </si>
  <si>
    <t>Finančné riaditeľstvo SR</t>
  </si>
  <si>
    <t>Zefektívnenie výberu daní a cla</t>
  </si>
  <si>
    <t>Úrad splnomocnenca vlády SR pre rozvoj občianskej spoločnosti</t>
  </si>
  <si>
    <t>Podpora partnerstva a dialógu medzi verejnou správou, občanmi a mimovládnymi neziskovými organizáciami na národnej, regionálnej a lokálnej úrovni v oblasti participatívnej tvorby verejných politík</t>
  </si>
  <si>
    <t>2019/3</t>
  </si>
  <si>
    <t xml:space="preserve">Vybudovanie systému riadenia kvality vo verejnej správe v záujme podpory efektívnosti služieb a  zvýšenia výkonnosti  organizácií verejnej správy prostredníctvom zavedenia komplexného manažérstva kvality </t>
  </si>
  <si>
    <t>Optimalizácia procesov vo verejnej správe</t>
  </si>
  <si>
    <t>2020/2</t>
  </si>
  <si>
    <t xml:space="preserve">Meranie efektívnosti poskytovaných služieb verejnej správy, inštitucionálny rozvoj Klientskych centier a integrácia spätnej väzby klientov </t>
  </si>
  <si>
    <t>2016/4</t>
  </si>
  <si>
    <t>2014/1</t>
  </si>
  <si>
    <t>2015/3</t>
  </si>
  <si>
    <t>príprava ŽoNFP na predloženie projektu technickej pomoci</t>
  </si>
  <si>
    <t>TBC</t>
  </si>
  <si>
    <t>PO 5 Technická pomoc</t>
  </si>
  <si>
    <t>Ministerstvo životného prostredia SR</t>
  </si>
  <si>
    <t>Projekt technickej pomoci</t>
  </si>
  <si>
    <t>OP Kvalita životného prostredia</t>
  </si>
  <si>
    <t>2015/2</t>
  </si>
  <si>
    <t>Slovenská inovačná a energetická agentúra</t>
  </si>
  <si>
    <t>TBC 
(bude stanovené neskôr)</t>
  </si>
  <si>
    <t>Slovenská agentúra životného prostredia</t>
  </si>
  <si>
    <t xml:space="preserve">Celková výška alokácie na projekt na oba regióny predstavuje 
45 000 000 € </t>
  </si>
  <si>
    <t>2023/2</t>
  </si>
  <si>
    <t>príprava národného projektu</t>
  </si>
  <si>
    <t>6 351 536,4 € (menej rozvinuté regióny) 
1 328 212,00 € (viac rozvinutý región)</t>
  </si>
  <si>
    <t>PO 4 Energeticky efektívne nízkouhlíkové hospodárstvo vo všetkých sektoroch</t>
  </si>
  <si>
    <t>Zelená domácnostiam</t>
  </si>
  <si>
    <t>zo zdroja ŠR tvorí pro rata výšku 
561 951,00 €</t>
  </si>
  <si>
    <t>Rozšírenie monitorovania energetickej efektívnosti</t>
  </si>
  <si>
    <t>zo zdroja ŠR tvorí pro rata výšku
916 280,00 €</t>
  </si>
  <si>
    <t>Odborne o energii</t>
  </si>
  <si>
    <t>zo zdroja ŠR tvorí pro rata výšku 
3 694 679 €</t>
  </si>
  <si>
    <t>Žiť energiou</t>
  </si>
  <si>
    <t>PO 1 Udržateľné využívanie prírodných zdrojov prostredníctvom rozvoja environmentálnej infraštruktúry 
PO 2 Adaptácia na nepriaznivé dôsledky zmeny klímy so zameraním na ochranu pred povodňami</t>
  </si>
  <si>
    <t>Zlepšovanie informovanosti a poskytovanie poradenstva v oblasti zlepšovania kvality životného prostredia na Slovensku</t>
  </si>
  <si>
    <t>Operačný program Ľudské zdroje</t>
  </si>
  <si>
    <t xml:space="preserve">Inovácia praktickej prípravy budúcich učiteľov pre vzdelávanie v modernej škole prostredníctvom vybudovania siete Centier Inovačného Vzdelávania </t>
  </si>
  <si>
    <t>Metodicko-pedagogické centrum</t>
  </si>
  <si>
    <t>príprava</t>
  </si>
  <si>
    <t xml:space="preserve">Materské školy – Začíname od najmenších </t>
  </si>
  <si>
    <t>2019/4.Q</t>
  </si>
  <si>
    <t>IT Akadémia – vzdelávanie pre 21. storočie</t>
  </si>
  <si>
    <t>Centrum vedecko-technických informácií SR</t>
  </si>
  <si>
    <t>Interaktívne laboratórium – inovácie študijných programov v oblasti prírodovedných a technických odborov</t>
  </si>
  <si>
    <t>Štátny inštitút odborného vzdelávania</t>
  </si>
  <si>
    <t>Zvyšovanie podnikateľských kompetencií a finančnej gramotnosti cez simulované trhové prostredie cvičných firiem</t>
  </si>
  <si>
    <t>2020/4.Q</t>
  </si>
  <si>
    <t>2019/4Q</t>
  </si>
  <si>
    <t>Škola otvorená všetkým</t>
  </si>
  <si>
    <t>2016/1.Q</t>
  </si>
  <si>
    <t>2019/3.Q</t>
  </si>
  <si>
    <t>Poznámky / Vysvetlenia:
Indikatívna alokácia zámeru NP, schválená MV OP EVS 21.05.2015</t>
  </si>
  <si>
    <t>2016/2</t>
  </si>
  <si>
    <t xml:space="preserve">Refundácia miezd OP EVS  </t>
  </si>
  <si>
    <t>2018/4</t>
  </si>
  <si>
    <t>Služobné cesty a vzdelávanie zamestnancov zapojených do implementácie projektov OP EVS</t>
  </si>
  <si>
    <t>Materiálno-technické zabezpečenie pre OP EVS</t>
  </si>
  <si>
    <t>Zabezpečenie hodnotení, analýz a štúdií v oblasti riadenia a implementácie projektov realizovaných RO pre OP EVS</t>
  </si>
  <si>
    <t>Komunikácia a informovanie v rámci projektov realizovaných RO pre OP EVS</t>
  </si>
  <si>
    <t>Operačný program Výskum a Inovácie</t>
  </si>
  <si>
    <t>OPVaI</t>
  </si>
  <si>
    <t>Mobilizácia transferu poznatkov a technológií do praxe z verejného a štátneho sektora výskumu a vývoja do praxe (pokračujúca aktivita z programového obdobia 2007 – 2013)</t>
  </si>
  <si>
    <t>CVTI</t>
  </si>
  <si>
    <t>Informačný systém výskumu a vývoja/prístupy do databáz pre potreby výskumných inštitúcií (pokračujúca aktivita z programového obdobia 2007 - 2013)</t>
  </si>
  <si>
    <t>Horizontálna IKT podpora a centrálna infraštuktúra  pre inštitúcie výskumu a vývoja (pokračujúca aktivita z programového obdobia 2007 – 2013)</t>
  </si>
  <si>
    <t>Podpora národného systému pre popularizáciu výskumu, vývoja a inovácií (pokračujúca aktivita z programového obdobia 2007 – 2013)</t>
  </si>
  <si>
    <t xml:space="preserve">Horizontálna podpora účasti Slovenskej republiky v Európskom výskumnom priestore/internacionalizácia výskumu a vývoja SR, podpora aktivít styčnej kancelárie Slovenskej republiky pre výskum a vývoj v Bruseli, vrátane podpory zintenzívnenia aktivít podporných štruktúr (národné kontaktné body) </t>
  </si>
  <si>
    <t>1.Podpora výskumu, vývoja a inovácií
2. Podpora výskumu, vývoja a inovácií v Bratislavskom kraji</t>
  </si>
  <si>
    <t>neidentifikované</t>
  </si>
  <si>
    <t>2015/3.Q</t>
  </si>
  <si>
    <t>2015/4.q</t>
  </si>
  <si>
    <t>2023/2.q</t>
  </si>
  <si>
    <t>2016/1.q</t>
  </si>
  <si>
    <t>4. Rozvoj konkurencieschopných MSP v Bratislavskom kraji</t>
  </si>
  <si>
    <t>12 866 553,50 €</t>
  </si>
  <si>
    <t>2023/3.q</t>
  </si>
  <si>
    <t>Program rozvoja vidieka SR 2014-2020</t>
  </si>
  <si>
    <t>Zabezpečenie aktivít hodnotenia, informovania, propagácie a monitorovacieho výboru</t>
  </si>
  <si>
    <t>Zabezpečenie aktivít riadenia, materiálno-technického zabezpečenia, štúdií, expertíz a analýz</t>
  </si>
  <si>
    <t>Zabezpečenie aktivít akčného plánu a prevádzky siete</t>
  </si>
  <si>
    <t>NSRV</t>
  </si>
  <si>
    <t>Zabezpečenie  prevádzky regionálnych antén</t>
  </si>
  <si>
    <t>OP Rybné hospodárstvo 2014-2020</t>
  </si>
  <si>
    <t>35 992 039,6 € (menej rozvinuté regióny)
1 328 212,00 € (viac rozvinutý región)</t>
  </si>
  <si>
    <t>Harmonogram implementácie veľkých/národných projektov a projektov technickej pomoci</t>
  </si>
  <si>
    <t>Špecifický cieľ</t>
  </si>
  <si>
    <t>1.1.1.
1.2.3.
1.3.1.
1.4.1.
1.4.2.
2.1.1. Zníženie rizika povodní a negatívnych dôsledkov zmeny klímy</t>
  </si>
  <si>
    <t>4.4.1 Zvyšovanie počtu miestnych plánov a opatrení súvisiacich s nízkouhlíkovou stratégiou  pre všetky typy území</t>
  </si>
  <si>
    <t>4.1.1. Zvýšenie podielu OZE na hrubej konečnej energetickej spotrebe SR       4.1.2. Zvýšenie výkonu malých zariadení na využívanie OZE v Bratislavskom samosprávnom kraji</t>
  </si>
  <si>
    <t>5.1.1 Zabezpečenie efektívnej
implementácie programu
5.1.2 Zabezpečenie širokej
informovanosti o programe
a podpora budovania
administratívnych kapacít
prijímateľov</t>
  </si>
  <si>
    <t>1.3 Zvýšenie atraktivity a kvality služieb železničnej verejnej osobnej dopravy prostredníctvom obnovy mobilných prostriedkov</t>
  </si>
  <si>
    <t>1.1 Odstránenie kľúčových úzkych miest na železničnej infraštruktúre prostredníctvom modernizácie a rozvoja hlavných železničných tratí a uzlov dopravne významných z hľadiska medzinárodnej a vnútroštátnej dopravy</t>
  </si>
  <si>
    <t>ŽSR, dostavba zriaďovacej stanice Žilina Teplička a nadväzujúcej železničnej  infraštruktúry v uzle Žilina - projektová dokumentácia  DSP, DRS a DVZ</t>
  </si>
  <si>
    <t>1.1  Odstránenie kľúčových úzkych miest na železničnej infraštruktúre prostredníctvom modernizácie a rozvoja hlavných železničných tratí a uzlov dopravne významných z hľadiska medzinárodnej a vnútroštátnej dopravy</t>
  </si>
  <si>
    <t>2015, 3Q</t>
  </si>
  <si>
    <t>Zavedenie ERTMS na koridore č. IV Kúty št. hr. SR/ČR - uzol BA (ETCS L2 + GSM R), projektová dokumentácia</t>
  </si>
  <si>
    <t>1.2 Zlepšenie technických podmienok pre prevádzku medzinárodnej železničnej dopravy prostredníctvom implementácie vybraných prvkov TSI na najdôležitejších tratiach pre medzinárodnú dopravu (TEN-T CORE)</t>
  </si>
  <si>
    <t>Momentálne nie je k dispozícii žiadna relevantná metodika/finančný nástroj na stanovenie indikatívnej výšky finančných prostriedkov.</t>
  </si>
  <si>
    <t>Implementácia TSI v podmienkach ŽSR</t>
  </si>
  <si>
    <t xml:space="preserve">1.2  Zlepšenie technických podmienok pre prevádzku medzinárodnej železničnej dopravy prostredníctvom implementácie vybraných prvkov TSI na najdôležitejších tratiach pre medzinárodnú dopravu (TEN-T CORE) </t>
  </si>
  <si>
    <t>Dodanie a inštalácia systému ETCS do 25 ks EMU (electric multiple units)</t>
  </si>
  <si>
    <t>2.1 Odstránenie kľúčových úzkych miest na cestnej infraštruktúre
TEN-T prostredníctvom výstavby nových úsekov diaľnic a rýchlostných ciest</t>
  </si>
  <si>
    <t>Výmena a doplnenie technologického vybavenia – aktívny stacionárny protipožiarny systém tunela Branisko</t>
  </si>
  <si>
    <t>2.1 Odstránenie kľúčových úzkych miest na cestnej infraštruktúre TEN-T prostredníctvom výstavby nových úsekov diaľnic a rýchlostných ciest</t>
  </si>
  <si>
    <t>-</t>
  </si>
  <si>
    <t>Diaľnica D1 Ivachnová – Važec (v km 437,458 – 482,500 D1) - Zvýšenie bezpečnosti dopravy na diaľniciach a rýchlostných cestách</t>
  </si>
  <si>
    <t>2017, 3Q</t>
  </si>
  <si>
    <t>Diaľnica D1 Trnava – Križovatka Lúka (D1 v km 49,500 – 95,450) - Zvýšenie bezpečnosti dopravy na diaľniciach a rýchlostných cestách</t>
  </si>
  <si>
    <t>D3 Oščadnica – Čadca Bukov, PD</t>
  </si>
  <si>
    <t>Informačný systém integrovaného dopravného systému Bratislavského kraja, realizácia + AD</t>
  </si>
  <si>
    <t>3.1 Zvýšenie atraktivity verejnej osobnej dopravy prostredníctvom
modernizácie a rekonštrukcie infraštruktúry pre IDS a mestskú dráhovú dopravu</t>
  </si>
  <si>
    <t>Terminály integrovanej osobnej prepravy v Bratislave (Devínska Nová Ves, Lamačská brána, Patrónka, Mladá garda, Trnávka, Ružinov, Vrakuňa), projektová dokumentácia IČ DUR, DSP, DRS a DVZ</t>
  </si>
  <si>
    <t>v realizácii</t>
  </si>
  <si>
    <t>ŽSR, Terminál integrovanej osobnej prepravy Trebišov, projektová dokumentácia pre stupeň DÚR a DSPRS</t>
  </si>
  <si>
    <t>2015, 1Q</t>
  </si>
  <si>
    <t>Záchytné parkoviská pre IDS Bratislavského samosprávneho kraja v dopravných bodoch Zohor, Nové Košariská, Ivanka pri Dunaji a Pezinok, projektová dokumentácia DSPRS, DVZ</t>
  </si>
  <si>
    <t>ŽSR, Elektrifikácia trate Bánovce nad Ondavou - Humenné, projektová dokumentácia pre stupeň DÚR, DSP a DRS</t>
  </si>
  <si>
    <t>5.1 Odstránenie kľúčových úzkych miest na železničnej infraštruktúre
prostredníctvom modernizácie a rozvoja železničných tratí a súvisiacich objektov dopravne
významných z hľadiska medzinárodnej a vnútroštátnej dopravy (mimo TEN-T CORE)</t>
  </si>
  <si>
    <t>Zavedenie ERTMS na koridore č. IV BA - Nové Zámky - Štúrovo / Komárno (ETCS L2 + GSM R), projektová dokumentácia</t>
  </si>
  <si>
    <t>5.2 Zlepšenie technických podmienok pre prevádzku medzinárodnej
železničnej dopravy prostredníctvom implementácie vybraných prvkov TSI na
najdôležitejších tratiach pre medzinárodnú dopravu (mimo TEN-T CORE)</t>
  </si>
  <si>
    <t>6.1 Odstránenie kľúčových úzkych miest na cestnej infraštruktúre
TEN-T prostredníctvom výstavby nových úsekov rýchlostných ciest</t>
  </si>
  <si>
    <t>Rýchlostná cesta R2 Križovatka D1 – Trenčianska Turná, PD</t>
  </si>
  <si>
    <t>Rýchlostná cesta R2 Svinná - Ruskovce, PD</t>
  </si>
  <si>
    <t>Rýchlostná cesta R2 Trenčianska Turná - Svinná, PD</t>
  </si>
  <si>
    <t>2019, 2Q</t>
  </si>
  <si>
    <t>R2 Rožňava – Jablonov nad Turňou, PD</t>
  </si>
  <si>
    <t>2015. 3Q</t>
  </si>
  <si>
    <t xml:space="preserve">R2 Šaca – Košické Oľšany, I. úsek, PD
R2 Šaca – Košické Oľšany, II. úsek, PD
</t>
  </si>
  <si>
    <t>Rýchlostná cesta R2 Kriváň - Lovinobaňa, Tomášovce, Dokumentácia pre stavebné povolenie (DSP) a dokumentácia na ponuku (DP) stavby</t>
  </si>
  <si>
    <t>2014, 3Q;</t>
  </si>
  <si>
    <t>7.3 Zvýšenie kvality, štandardu a dostupnosti eGovernment služieb pre podnikateľov                                               7.4 Zvýšenie kvality, štandardu a dostupnosti eGovernment služieb pre občanov</t>
  </si>
  <si>
    <t>7.3, 7.4</t>
  </si>
  <si>
    <t>7.7 Umožnenie modernizácie a racionalizácie verejnej správy IKT prostriedkami</t>
  </si>
  <si>
    <t>7.8 Racionalizácia prevádzky informačných systémov pomocou eGovernment cloudu</t>
  </si>
  <si>
    <t>7.3, 7.4, 7.7, 7.8</t>
  </si>
  <si>
    <t>pre nové PV bude možné výšku kontrahovania a čerpania špecifikovať až po ukončení prípravy vzoru reformného zámeru zo strany MV SR (netýka sa ŠC 7.8), vypracovaní reformného zámeru zo strany ÚOŠS (netýka sa ŠC 7.8) a vypracovaní štúdií uskutočniteľnosti)</t>
  </si>
  <si>
    <t>8.1 Podpora efektívnej implementácie OPII</t>
  </si>
  <si>
    <t>8.2 Zvýšenie povedomia verejnosti o podpore EÚ pre OPII prostredníctvom zabezpečenia efektívnej komunikácie OPII</t>
  </si>
  <si>
    <r>
      <t xml:space="preserve">pre nové PV bude možné výšku kontrahovania a čerpania špecifikovať až po </t>
    </r>
    <r>
      <rPr>
        <sz val="11"/>
        <color theme="1"/>
        <rFont val="Times New Roman"/>
        <family val="1"/>
        <charset val="238"/>
      </rPr>
      <t xml:space="preserve"> vypracovaní štúdií uskutočniteľnosti)</t>
    </r>
  </si>
  <si>
    <t>1.1.1/ 1.3.1</t>
  </si>
  <si>
    <t>schválený zámer NP</t>
  </si>
  <si>
    <t>2015/4 Q.</t>
  </si>
  <si>
    <t>2015/4.Q.</t>
  </si>
  <si>
    <t>2019/3. Q.</t>
  </si>
  <si>
    <t>zámer NP projektu bol komisiou pod MV pre PO 1 schválený s pripomienkami. Bude nutné dopracovať rozčlenenie výdavkov na MRR a VRR</t>
  </si>
  <si>
    <t>1.1.1</t>
  </si>
  <si>
    <t>2015/4. Q.</t>
  </si>
  <si>
    <t>2016/1. Q.</t>
  </si>
  <si>
    <t>2019/4. Q.</t>
  </si>
  <si>
    <t>2016/1. Q</t>
  </si>
  <si>
    <t>1.1.1/ 1.2.1</t>
  </si>
  <si>
    <t>Duálne vzdelávanie a zvýšenie atraktivity a kvality OVP</t>
  </si>
  <si>
    <t>1.2.1</t>
  </si>
  <si>
    <t>Absolventská prax štartuje zamestnanie</t>
  </si>
  <si>
    <t>UPSVR</t>
  </si>
  <si>
    <t>2.1.1</t>
  </si>
  <si>
    <t>vyhlásené vyzvanie</t>
  </si>
  <si>
    <t>2015/2. Q</t>
  </si>
  <si>
    <t>2020/4Q</t>
  </si>
  <si>
    <t>Praxou k zamestnaniu</t>
  </si>
  <si>
    <t xml:space="preserve">Úspešne na trhu práce </t>
  </si>
  <si>
    <t>príprava návrhu ŽoNFP a návrhu vyzvania</t>
  </si>
  <si>
    <t>2018/4Q</t>
  </si>
  <si>
    <t>Vybrané aktívne opatrenia trhu práce - I</t>
  </si>
  <si>
    <t>3.1.1</t>
  </si>
  <si>
    <t>2018/3Q</t>
  </si>
  <si>
    <t>Podpora zamestnávania občanov so zdravotným postihnutím</t>
  </si>
  <si>
    <t>2018/2Q</t>
  </si>
  <si>
    <t>Príspevok na starostlivosť o dieťa - MRR</t>
  </si>
  <si>
    <t>3.2.1</t>
  </si>
  <si>
    <t>2022/4Q</t>
  </si>
  <si>
    <t>MRR</t>
  </si>
  <si>
    <t>Príspevok na starostlivosť o dieťa - VRR</t>
  </si>
  <si>
    <t>2015/1. Q</t>
  </si>
  <si>
    <t>VRR</t>
  </si>
  <si>
    <t>Centrum sociálneho dialógu 2</t>
  </si>
  <si>
    <t>IA MPSVR SR</t>
  </si>
  <si>
    <t>3.3.1</t>
  </si>
  <si>
    <t>Spoločne hľadáme prácu</t>
  </si>
  <si>
    <t>3.1.1/3.3.1</t>
  </si>
  <si>
    <t>2015/3. Q</t>
  </si>
  <si>
    <t>Chceme byť aktívni na trhu práce (50+)</t>
  </si>
  <si>
    <t>Šanca na zamestnanie</t>
  </si>
  <si>
    <t>Cesta z kruhu nezamestnaných</t>
  </si>
  <si>
    <t>Podpora rozvoja sociálnej práce v rodinnom prostredí klientov v oblasti sociálnych vecí a rodiny (efektivita II)</t>
  </si>
  <si>
    <t>4.1.1</t>
  </si>
  <si>
    <t>Podpora integrácie cudzincov v zariadeniach SPODaSK</t>
  </si>
  <si>
    <t>2019/1Q</t>
  </si>
  <si>
    <t xml:space="preserve">Podpora vybraných sociálnych služieb krízovej intervencie na komunitnej úrovni </t>
  </si>
  <si>
    <t>2019/3Q</t>
  </si>
  <si>
    <t>Terénna sociálna práca v obciach I</t>
  </si>
  <si>
    <t>Podpora opatrovateľskej služby</t>
  </si>
  <si>
    <t>4.2.1</t>
  </si>
  <si>
    <t>Podpora deinštitucionalizácie náhradnej starostlivosti II.</t>
  </si>
  <si>
    <t>2017/4.Q</t>
  </si>
  <si>
    <t>Podpora deinštitucionalizácie náhradnej starostlivosti v zariadeniach</t>
  </si>
  <si>
    <t>2017/4Q</t>
  </si>
  <si>
    <t>Deinštitucionalizácia zariadení sociálnych služieb – Podpora transformačných tímov</t>
  </si>
  <si>
    <t>2021/4.Q</t>
  </si>
  <si>
    <t>Tvorba nových a inovatívnych štandardných klinických postupov a ich zavedenie do medicínskej praxe</t>
  </si>
  <si>
    <t>4.2.2</t>
  </si>
  <si>
    <t xml:space="preserve">Podpora univerzálneho navrhovania </t>
  </si>
  <si>
    <t>IA MPSVR</t>
  </si>
  <si>
    <t>4.1.2</t>
  </si>
  <si>
    <t>Podpora ochrany detí pred násilím</t>
  </si>
  <si>
    <t>2022/2.Q</t>
  </si>
  <si>
    <t>Prevencia a eliminácia rodovej diskriminácie</t>
  </si>
  <si>
    <t>IVPR</t>
  </si>
  <si>
    <t>Zdravé komunity 3</t>
  </si>
  <si>
    <t>2022/4.Q</t>
  </si>
  <si>
    <t>Take away – I. Fáza</t>
  </si>
  <si>
    <t>ÚSVRK</t>
  </si>
  <si>
    <t xml:space="preserve">5.1.1 / 5.1.2 / 5.1.3
</t>
  </si>
  <si>
    <t>Monitorovanie a hodnotenie politík zameraných na sociálne začleňovanie marginalizovanej rómskej populácie</t>
  </si>
  <si>
    <t>Zdravé komunity 2 A</t>
  </si>
  <si>
    <t>5.1.3</t>
  </si>
  <si>
    <t>2018/4.Q</t>
  </si>
  <si>
    <t>poznámka</t>
  </si>
  <si>
    <t>identifikované synergie/komplementarity RO</t>
  </si>
  <si>
    <t>Špecifický cieľ 1.1 Skvalitnené systémy a optimalizované procesy VS</t>
  </si>
  <si>
    <t>Špecifický cieľ 1.1 Skvalitnené systémy a optimalizované procesy VS; Špecifický cieľ 1.2 Modernizované RĽZ a zvýšené kompetencie zamestnancov</t>
  </si>
  <si>
    <t>Špecifický cieľ 1.2:  Modernizované RĽZ a zvýšené kompetencie zamestnancov</t>
  </si>
  <si>
    <t>Špecifický cieľ 1.3 Transparentné a efektívne uplatňovanie pravidiel VO a dôsledné uplatňovanie princípov 3E</t>
  </si>
  <si>
    <t>Špecifický cieľ 1.1:  Skvalitnené  systémy a optimalizované procesy VS; Špecifický cieľ 1.2:  Modernizované RĽZ a zvýšené kompetencie zamestnancov; Špecifický cieľ 1.3: Transparentné a efektívne uplatňovanie pravidiel VO a dôsledné uplatňovanie princípov 3E</t>
  </si>
  <si>
    <t>Špecifický cieľ 2.1: Zlepšená efektívnosť súdneho systému</t>
  </si>
  <si>
    <t>Špecifický cieľ 2.2: Zvýšená kvalita a posilnená nezávislosť súdneho systému</t>
  </si>
  <si>
    <t>1.1.2</t>
  </si>
  <si>
    <t>1.2.2
2.2.2</t>
  </si>
  <si>
    <t>predkladateľ ZNP má doplniť členenie finančných prostriedkov na MRR a VRR - spolu výška FP je 5 mil. EUR</t>
  </si>
  <si>
    <t>OP KŽP</t>
  </si>
  <si>
    <t>PRV SR 2014-2020</t>
  </si>
  <si>
    <t>PRV SR 2014-2021</t>
  </si>
  <si>
    <t>PRV SR 2014-2022</t>
  </si>
  <si>
    <t>PRV SR 2014-2023</t>
  </si>
  <si>
    <t>PRV SR 2014-2024</t>
  </si>
  <si>
    <t>EVS (1.3)</t>
  </si>
  <si>
    <t>OP EVS (1.1, 1.2, 1.3, 2.1, 2.2)</t>
  </si>
  <si>
    <t>OP TP (1,2,3)</t>
  </si>
  <si>
    <t xml:space="preserve">OP TP plánuje prvé vyzvanie vyhlásiť v mesiaci december 2015,vyzvanie bude na celú alokáciu OP TP, na všetky prioritné osi a špecifické ciele </t>
  </si>
  <si>
    <t>RO neplánuje vyhlásenie výziev do konca februára 2016</t>
  </si>
  <si>
    <t>RO OP TP identifikoval nasledovné synergie/ kompementarity k OP ĽZ (7.1), OP VaI (5.1.1, 5.1.2), OP KŽP (5.1.1, 5.1.2), OP II (8.1), IROP (6.1, 6.2), OP EVS (1.1, 1.2, 1.3, 3.1, 3.2), PRV Kap. 7. Zdroje</t>
  </si>
  <si>
    <t>neidentifikované synergie/komplementarity (vyhlásené výzvy)</t>
  </si>
  <si>
    <t>identifikované synergie/komplementarity (nevyhlásené výzvy)</t>
  </si>
  <si>
    <t>Stanovisko Komisie</t>
  </si>
  <si>
    <t>Identifikované synergie/komplementarity RO</t>
  </si>
  <si>
    <t>Neidentifikované synergie/komplementarity (vyhlásené výzvy)</t>
  </si>
  <si>
    <t>Identifikované synergie/komplementarity (nevyhlásené výzvy)</t>
  </si>
  <si>
    <t>súhlasné</t>
  </si>
  <si>
    <t xml:space="preserve">súhlasné </t>
  </si>
  <si>
    <r>
      <rPr>
        <b/>
        <sz val="11"/>
        <rFont val="Times New Roman"/>
        <family val="1"/>
        <charset val="238"/>
      </rPr>
      <t xml:space="preserve">OP KŽP (4.4.1) </t>
    </r>
    <r>
      <rPr>
        <sz val="11"/>
        <rFont val="Times New Roman"/>
        <family val="1"/>
        <charset val="238"/>
      </rPr>
      <t>CENTRAL EUROPE (2.2, 2.3), INTERREG EUROPE (3.1),</t>
    </r>
    <r>
      <rPr>
        <sz val="11"/>
        <color rgb="FF00B0F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URBACT (2), Podporné programy SIEA, EF</t>
    </r>
  </si>
  <si>
    <r>
      <rPr>
        <b/>
        <sz val="11"/>
        <rFont val="Times New Roman"/>
        <family val="1"/>
        <charset val="238"/>
      </rPr>
      <t>OP KŽP (4.4.1)</t>
    </r>
    <r>
      <rPr>
        <sz val="11"/>
        <rFont val="Times New Roman"/>
        <family val="1"/>
        <charset val="238"/>
      </rPr>
      <t>, CENTRAL EUROPE (2.2, 2.3), INTERREG EUROPE (3.1), URBACT (2)</t>
    </r>
    <r>
      <rPr>
        <sz val="11"/>
        <color rgb="FF00B0F0"/>
        <rFont val="Times New Roman"/>
        <family val="1"/>
        <charset val="238"/>
      </rPr>
      <t xml:space="preserve">, </t>
    </r>
    <r>
      <rPr>
        <sz val="11"/>
        <rFont val="Times New Roman"/>
        <family val="1"/>
        <charset val="238"/>
      </rPr>
      <t xml:space="preserve"> Podporné programy SIEA, Dotáce MH SR,  Prevádzková podpora OZE v zmysle z. č.309/2009 Z.z., EF</t>
    </r>
  </si>
  <si>
    <t xml:space="preserve"> Podporné programy SIEA, Dotáce MH SR,  Prevádzková podpora OZE v zmysle z. č.309/2009 Z.z., EF</t>
  </si>
  <si>
    <r>
      <t xml:space="preserve">OP EVS (1.1) </t>
    </r>
    <r>
      <rPr>
        <sz val="11"/>
        <rFont val="Times New Roman"/>
        <family val="1"/>
        <charset val="238"/>
      </rPr>
      <t>PRV (1a,), INTERREG EUROPE (1.1), CENTRAL EUROPE (1.2)</t>
    </r>
  </si>
  <si>
    <r>
      <t>OP EVS (1.1)</t>
    </r>
    <r>
      <rPr>
        <sz val="11"/>
        <color rgb="FFFF000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PRV (1a,), INTERREG EUROPE (1.1), CENTRAL EUROPE (1.2)</t>
    </r>
  </si>
  <si>
    <t>INTERREG EUROPE (1.1)</t>
  </si>
  <si>
    <t>IROP (5.1.1), INTERREG EUROPE (2.1.)</t>
  </si>
  <si>
    <t>CENTRAL EUROPE (4.1), CEF</t>
  </si>
  <si>
    <t>IROP (1.1), CENTRAL EUROPE (4.1), CEF</t>
  </si>
  <si>
    <r>
      <rPr>
        <b/>
        <sz val="11"/>
        <color theme="1"/>
        <rFont val="Times New Roman"/>
        <family val="1"/>
        <charset val="238"/>
      </rPr>
      <t xml:space="preserve">OP KŽP (1.1.1)  </t>
    </r>
    <r>
      <rPr>
        <sz val="11"/>
        <rFont val="Times New Roman"/>
        <family val="1"/>
        <charset val="238"/>
      </rPr>
      <t>OPVaI (1.2.2</t>
    </r>
    <r>
      <rPr>
        <sz val="11"/>
        <color theme="1"/>
        <rFont val="Times New Roman"/>
        <family val="1"/>
        <charset val="238"/>
      </rPr>
      <t>);</t>
    </r>
    <r>
      <rPr>
        <sz val="11"/>
        <color rgb="FFFF0000"/>
        <rFont val="Times New Roman"/>
        <family val="1"/>
        <charset val="238"/>
      </rPr>
      <t xml:space="preserve"> </t>
    </r>
    <r>
      <rPr>
        <b/>
        <sz val="11"/>
        <rFont val="Times New Roman"/>
        <family val="1"/>
        <charset val="238"/>
      </rPr>
      <t xml:space="preserve">OP KŽP (1.2.3) </t>
    </r>
    <r>
      <rPr>
        <sz val="11"/>
        <rFont val="Times New Roman"/>
        <family val="1"/>
        <charset val="238"/>
      </rPr>
      <t>PRV (4b opatrenie 8);</t>
    </r>
    <r>
      <rPr>
        <sz val="11"/>
        <color rgb="FFFF0000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 xml:space="preserve">OP KŽP </t>
    </r>
    <r>
      <rPr>
        <sz val="11"/>
        <rFont val="Times New Roman"/>
        <family val="1"/>
        <charset val="238"/>
      </rPr>
      <t>LIFE; EF</t>
    </r>
  </si>
  <si>
    <t>OP VaI(1.1.1)  OP II (7.3, 7.4, 7.7) INTERREG SK-CZ (3.1), SK-AT (4.1), SK-HU (4.1)</t>
  </si>
  <si>
    <t>OP VaI(1.1.1)  OP II (7.3, 7.4, 7.7) INTERREG SK-CZ (3.1), SK-AT (4.1), SK-HU (4.1),OP EVS 1.2 &amp;  PRV (všetky)</t>
  </si>
  <si>
    <t>OP EVS (1.2) PRV (všetky); INTERREG SK-CZ (3.1),  SK-AT (4.1), SK-HU (4.1) OP II (7.3, 7.4, 7.7)</t>
  </si>
  <si>
    <t xml:space="preserve"> OP EVS (1.3)</t>
  </si>
  <si>
    <t>_</t>
  </si>
  <si>
    <t xml:space="preserve"> CENTRAL EUROPE (4.1), CEF</t>
  </si>
  <si>
    <t>PRV (2a), IROP (5.1.1), INTERREG EUROPE (2.1)</t>
  </si>
  <si>
    <r>
      <rPr>
        <b/>
        <sz val="11"/>
        <color theme="1"/>
        <rFont val="Times New Roman"/>
        <family val="1"/>
        <charset val="238"/>
      </rPr>
      <t>OP VaI (1.2.2)</t>
    </r>
    <r>
      <rPr>
        <sz val="11"/>
        <color theme="1"/>
        <rFont val="Times New Roman"/>
        <family val="1"/>
        <charset val="238"/>
      </rPr>
      <t xml:space="preserve"> OP </t>
    </r>
    <r>
      <rPr>
        <sz val="11"/>
        <rFont val="Times New Roman"/>
        <family val="1"/>
        <charset val="238"/>
      </rPr>
      <t>ĽZ (3.1.2</t>
    </r>
    <r>
      <rPr>
        <sz val="11"/>
        <color theme="1"/>
        <rFont val="Times New Roman"/>
        <family val="1"/>
        <charset val="238"/>
      </rPr>
      <t>, 4.2.1),</t>
    </r>
    <r>
      <rPr>
        <sz val="11"/>
        <rFont val="Times New Roman"/>
        <family val="1"/>
        <charset val="238"/>
      </rPr>
      <t xml:space="preserve"> PRV (1,a; 2c, 5c),, OP KŽP (1.1.1, 4.1.1,), </t>
    </r>
    <r>
      <rPr>
        <sz val="11"/>
        <color theme="1"/>
        <rFont val="Times New Roman"/>
        <family val="1"/>
        <charset val="238"/>
      </rPr>
      <t xml:space="preserve"> </t>
    </r>
    <r>
      <rPr>
        <sz val="11"/>
        <color rgb="FFFF000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ETC Dunaj (1.1), INTERREG SK-AT (3.1), INTERREG EUROPE (1.2) </t>
    </r>
    <r>
      <rPr>
        <b/>
        <sz val="11"/>
        <rFont val="Times New Roman"/>
        <family val="1"/>
        <charset val="238"/>
      </rPr>
      <t xml:space="preserve">OP VaI (2.2.2) </t>
    </r>
    <r>
      <rPr>
        <sz val="11"/>
        <rFont val="Times New Roman"/>
        <family val="1"/>
        <charset val="238"/>
      </rPr>
      <t>INTERREG EUROPE (1.2)</t>
    </r>
  </si>
  <si>
    <r>
      <rPr>
        <b/>
        <sz val="11"/>
        <color theme="1"/>
        <rFont val="Times New Roman"/>
        <family val="1"/>
        <charset val="238"/>
      </rPr>
      <t>OP VaI (1.2.2)</t>
    </r>
    <r>
      <rPr>
        <sz val="11"/>
        <rFont val="Times New Roman"/>
        <family val="1"/>
        <charset val="238"/>
      </rPr>
      <t xml:space="preserve"> OP ĽZ (3.1.2, 4.2.1), PRV (1a;2c, 5c), OP KŽP (1.1.1, 4.1.1), ETC Dunaj (1.1), INTERREG SK-AT (3.1), INTERREG EUROPE (1.2)</t>
    </r>
  </si>
  <si>
    <r>
      <rPr>
        <b/>
        <sz val="11"/>
        <color theme="1"/>
        <rFont val="Times New Roman"/>
        <family val="1"/>
        <charset val="238"/>
      </rPr>
      <t>OP V</t>
    </r>
    <r>
      <rPr>
        <b/>
        <sz val="11"/>
        <rFont val="Times New Roman"/>
        <family val="1"/>
        <charset val="238"/>
      </rPr>
      <t>aI (1.2.2)</t>
    </r>
    <r>
      <rPr>
        <sz val="11"/>
        <rFont val="Times New Roman"/>
        <family val="1"/>
        <charset val="238"/>
      </rPr>
      <t xml:space="preserve"> OP ĽZ (3.1.2</t>
    </r>
    <r>
      <rPr>
        <sz val="11"/>
        <color theme="1"/>
        <rFont val="Times New Roman"/>
        <family val="1"/>
        <charset val="238"/>
      </rPr>
      <t>, 4.2.1),</t>
    </r>
    <r>
      <rPr>
        <sz val="11"/>
        <rFont val="Times New Roman"/>
        <family val="1"/>
        <charset val="238"/>
      </rPr>
      <t xml:space="preserve"> PRV (1a,2c, 5c),, OP KŽP (1.1.1, 4.1.1), </t>
    </r>
    <r>
      <rPr>
        <sz val="11"/>
        <color theme="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ETC Dunaj (1.1), INTERREG SK-AT (3.1), INTERREG EUROPE (1.2)</t>
    </r>
  </si>
  <si>
    <r>
      <rPr>
        <b/>
        <sz val="11"/>
        <rFont val="Times New Roman"/>
        <family val="1"/>
        <charset val="238"/>
      </rPr>
      <t xml:space="preserve">OP KŽP (4.1.1) </t>
    </r>
    <r>
      <rPr>
        <sz val="11"/>
        <rFont val="Times New Roman"/>
        <family val="1"/>
        <charset val="238"/>
      </rPr>
      <t>OP VaI (1.2.2)</t>
    </r>
    <r>
      <rPr>
        <b/>
        <sz val="11"/>
        <rFont val="Times New Roman"/>
        <family val="1"/>
        <charset val="238"/>
      </rPr>
      <t xml:space="preserve">, </t>
    </r>
    <r>
      <rPr>
        <sz val="11"/>
        <rFont val="Times New Roman"/>
        <family val="1"/>
        <charset val="238"/>
      </rPr>
      <t xml:space="preserve"> PRV 5c,6b </t>
    </r>
    <r>
      <rPr>
        <b/>
        <sz val="11"/>
        <rFont val="Times New Roman"/>
        <family val="1"/>
        <charset val="238"/>
      </rPr>
      <t>OP KŽP (4.1.1, 4.1.2),</t>
    </r>
    <r>
      <rPr>
        <sz val="11"/>
        <rFont val="Times New Roman"/>
        <family val="1"/>
        <charset val="238"/>
      </rPr>
      <t xml:space="preserve"> INTERREG EUROPE (3.1), Podporné programy SIEA, Dotáce MH SR, Prevádzková podpora OZE v zmysle z. č.309/2009 Z.z., EF</t>
    </r>
  </si>
  <si>
    <t xml:space="preserve"> IROP (1.2.1)</t>
  </si>
  <si>
    <t>IROP (1.2.1), CENTRAL EUROPE (4.1), Intereg Dunaj (3.1), CEF</t>
  </si>
  <si>
    <t xml:space="preserve"> IROP (1.2.1), CENTRAL EUROPE (4.1), CEF</t>
  </si>
  <si>
    <t>OPTP (1,2,3)</t>
  </si>
  <si>
    <t xml:space="preserve"> IROP (2.2.1 a 2.2.2); EVS (1.3)</t>
  </si>
  <si>
    <t>IROP 2.2.3, Intereg SK-CZ 1.1, OP EVS 1.3</t>
  </si>
  <si>
    <t>EVS (1.3), PRV (6a)</t>
  </si>
  <si>
    <t>EVS (1.3), OPVaI (1.2.2), IROP (2.1.1)</t>
  </si>
  <si>
    <t>EVS (1.3), (IROP 2.1.3)</t>
  </si>
  <si>
    <r>
      <rPr>
        <b/>
        <sz val="11"/>
        <rFont val="Times New Roman"/>
        <family val="1"/>
        <charset val="238"/>
      </rPr>
      <t xml:space="preserve">OP EVS(1.1) - </t>
    </r>
    <r>
      <rPr>
        <sz val="11"/>
        <rFont val="Times New Roman"/>
        <family val="1"/>
        <charset val="238"/>
      </rPr>
      <t xml:space="preserve"> OP VaI(1.1.1), INTERREG SK-CZ (3.1), SK-HU (4.1) OP II (7.3, 7.4, 7.7);</t>
    </r>
    <r>
      <rPr>
        <b/>
        <sz val="11"/>
        <rFont val="Times New Roman"/>
        <family val="1"/>
        <charset val="238"/>
      </rPr>
      <t xml:space="preserve"> OP EVS 1.2 </t>
    </r>
    <r>
      <rPr>
        <sz val="11"/>
        <rFont val="Times New Roman"/>
        <family val="1"/>
        <charset val="238"/>
      </rPr>
      <t>-  PRV (všetky),OPĽZ (1.4.1)</t>
    </r>
  </si>
  <si>
    <t>PRV (všetky) INTERREG SK-CZ (3.1), SK-AT (4.1), SK-HU (4.1), OP II (7.3, 7.4, 7.7), OPĽZ (1.4.1)</t>
  </si>
  <si>
    <r>
      <rPr>
        <b/>
        <sz val="11"/>
        <rFont val="Times New Roman"/>
        <family val="1"/>
        <charset val="238"/>
      </rPr>
      <t xml:space="preserve"> OP EVS (1.1)</t>
    </r>
    <r>
      <rPr>
        <sz val="11"/>
        <rFont val="Times New Roman"/>
        <family val="1"/>
        <charset val="238"/>
      </rPr>
      <t xml:space="preserve"> - OP VaI(1.1.1)  OP II (7.3, 7.4, 7.7) INTERREG SK-CZ (3.1), SK-AT (4.1), SK-HU (4.1); </t>
    </r>
    <r>
      <rPr>
        <b/>
        <sz val="11"/>
        <rFont val="Times New Roman"/>
        <family val="1"/>
        <charset val="238"/>
      </rPr>
      <t>OP EVS (1.2)</t>
    </r>
    <r>
      <rPr>
        <sz val="11"/>
        <rFont val="Times New Roman"/>
        <family val="1"/>
        <charset val="238"/>
      </rPr>
      <t xml:space="preserve"> - PRV (všetky) INTERREG SK-CZ (3.1), SK-AT (4.1), SK-HU (4.1), OP II (7.3, 7.4, 7.7), OPĽZ (1.4.1); </t>
    </r>
    <r>
      <rPr>
        <b/>
        <sz val="11"/>
        <rFont val="Times New Roman"/>
        <family val="1"/>
        <charset val="238"/>
      </rPr>
      <t>OP EVS (1.3)</t>
    </r>
    <r>
      <rPr>
        <sz val="11"/>
        <rFont val="Times New Roman"/>
        <family val="1"/>
        <charset val="238"/>
      </rPr>
      <t xml:space="preserve"> -OP ĽZ (všetky), OP VaI (všetky), PRV (všetky), OP II (7.8) OP II (7.3, 7.4, 7.7)</t>
    </r>
  </si>
  <si>
    <t>OP II (7.3, 7.4, 7.7),  OPĽZ (1.4.1)</t>
  </si>
  <si>
    <t>OP ĽZ (všetky), OP VaI (všetky), PRV (všetky), OP II (7.8) OP II (7.3, 7.4, 7.7,  3.1)</t>
  </si>
  <si>
    <r>
      <t xml:space="preserve">EVS (1.3);  </t>
    </r>
    <r>
      <rPr>
        <b/>
        <sz val="10"/>
        <rFont val="Arial Narrow"/>
        <family val="2"/>
        <charset val="238"/>
      </rPr>
      <t>OP ĽZ (1.1.1)</t>
    </r>
    <r>
      <rPr>
        <sz val="10"/>
        <rFont val="Arial Narrow"/>
        <family val="2"/>
        <charset val="238"/>
      </rPr>
      <t xml:space="preserve">-IROP (2.2.1 a 2.2.2); </t>
    </r>
    <r>
      <rPr>
        <b/>
        <sz val="10"/>
        <rFont val="Arial Narrow"/>
        <family val="2"/>
        <charset val="238"/>
      </rPr>
      <t>OP ĽZ (1.3.1)</t>
    </r>
    <r>
      <rPr>
        <sz val="10"/>
        <rFont val="Arial Narrow"/>
        <family val="2"/>
        <charset val="238"/>
      </rPr>
      <t xml:space="preserve"> -  OP Va I (1.1.3); PRV (1a)</t>
    </r>
  </si>
  <si>
    <r>
      <t xml:space="preserve">EVS (1.3);  </t>
    </r>
    <r>
      <rPr>
        <b/>
        <sz val="10"/>
        <rFont val="Arial Narrow"/>
        <family val="2"/>
        <charset val="238"/>
      </rPr>
      <t>OP ĽZ (1.1.1)</t>
    </r>
    <r>
      <rPr>
        <sz val="10"/>
        <rFont val="Arial Narrow"/>
        <family val="2"/>
        <charset val="238"/>
      </rPr>
      <t xml:space="preserve">-IROP (2.2.1 a 2.2.2); </t>
    </r>
    <r>
      <rPr>
        <b/>
        <sz val="10"/>
        <rFont val="Arial Narrow"/>
        <family val="2"/>
        <charset val="238"/>
      </rPr>
      <t>OP ĽZ (1.3.1</t>
    </r>
    <r>
      <rPr>
        <sz val="10"/>
        <rFont val="Arial Narrow"/>
        <family val="2"/>
        <charset val="238"/>
      </rPr>
      <t>) -  OP Va I (1.1.3); PRV (1a)</t>
    </r>
  </si>
  <si>
    <r>
      <t>OP EVS (1.3);</t>
    </r>
    <r>
      <rPr>
        <b/>
        <sz val="10"/>
        <rFont val="Arial Narrow"/>
        <family val="2"/>
        <charset val="238"/>
      </rPr>
      <t xml:space="preserve"> OP ĽZ (1.1.1)</t>
    </r>
    <r>
      <rPr>
        <sz val="10"/>
        <rFont val="Arial Narrow"/>
        <family val="2"/>
        <charset val="238"/>
      </rPr>
      <t xml:space="preserve">- IROP 2.2.1 a 2.2.2;  </t>
    </r>
    <r>
      <rPr>
        <b/>
        <sz val="10"/>
        <rFont val="Arial Narrow"/>
        <family val="2"/>
        <charset val="238"/>
      </rPr>
      <t xml:space="preserve"> OP ĽZ( 1.2.1)</t>
    </r>
    <r>
      <rPr>
        <sz val="10"/>
        <rFont val="Arial Narrow"/>
        <family val="2"/>
        <charset val="238"/>
      </rPr>
      <t xml:space="preserve"> -  IROP 2.2.3, Intereg SK-CZ 1.1.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</si>
</sst>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3" formatCode="_-* #,##0.00\ _€_-;\-* #,##0.00\ _€_-;_-* &quot;-&quot;??\ _€_-;_-@_-"/>
    <numFmt numFmtId="164" formatCode="#,##0.00\ &quot;€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strike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rgb="FF00B0F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0070C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rgb="FF404040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12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3" fontId="2" fillId="0" borderId="1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right" vertical="center" wrapText="1"/>
    </xf>
    <xf numFmtId="17" fontId="2" fillId="0" borderId="1" xfId="0" applyNumberFormat="1" applyFont="1" applyFill="1" applyBorder="1" applyAlignment="1">
      <alignment horizontal="center" vertical="center" wrapText="1"/>
    </xf>
    <xf numFmtId="17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0" xfId="0" applyFont="1"/>
    <xf numFmtId="0" fontId="2" fillId="2" borderId="0" xfId="0" applyFont="1" applyFill="1"/>
    <xf numFmtId="0" fontId="8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2" fillId="0" borderId="1" xfId="0" applyFont="1" applyFill="1" applyBorder="1"/>
    <xf numFmtId="0" fontId="5" fillId="0" borderId="1" xfId="0" applyFont="1" applyFill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/>
    </xf>
    <xf numFmtId="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0" fontId="14" fillId="2" borderId="0" xfId="0" applyFont="1" applyFill="1"/>
    <xf numFmtId="0" fontId="14" fillId="0" borderId="0" xfId="0" applyFont="1" applyFill="1"/>
    <xf numFmtId="0" fontId="15" fillId="2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10" fillId="0" borderId="1" xfId="0" applyFont="1" applyBorder="1"/>
    <xf numFmtId="0" fontId="2" fillId="0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right" vertical="center" wrapText="1"/>
    </xf>
    <xf numFmtId="17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2" fillId="0" borderId="6" xfId="0" applyFont="1" applyBorder="1"/>
    <xf numFmtId="0" fontId="3" fillId="4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17" fillId="8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/>
    </xf>
    <xf numFmtId="0" fontId="17" fillId="6" borderId="11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8" fontId="2" fillId="0" borderId="6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/>
    </xf>
    <xf numFmtId="0" fontId="17" fillId="7" borderId="11" xfId="0" applyFont="1" applyFill="1" applyBorder="1" applyAlignment="1">
      <alignment horizontal="center" vertical="center"/>
    </xf>
    <xf numFmtId="0" fontId="5" fillId="0" borderId="6" xfId="0" applyFont="1" applyBorder="1" applyAlignment="1">
      <alignment wrapText="1"/>
    </xf>
    <xf numFmtId="0" fontId="5" fillId="0" borderId="6" xfId="0" applyFont="1" applyBorder="1"/>
    <xf numFmtId="0" fontId="10" fillId="0" borderId="0" xfId="0" applyFont="1"/>
    <xf numFmtId="0" fontId="10" fillId="0" borderId="0" xfId="0" applyFont="1" applyAlignment="1">
      <alignment wrapText="1"/>
    </xf>
    <xf numFmtId="0" fontId="18" fillId="9" borderId="2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 shrinkToFit="1"/>
    </xf>
    <xf numFmtId="164" fontId="2" fillId="0" borderId="4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</cellXfs>
  <cellStyles count="3">
    <cellStyle name="Čiarka" xfId="1" builtinId="3"/>
    <cellStyle name="Normálna" xfId="0" builtinId="0"/>
    <cellStyle name="Normálna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279"/>
  <sheetViews>
    <sheetView tabSelected="1" showWhiteSpace="0" zoomScale="80" zoomScaleNormal="80" zoomScaleSheetLayoutView="70" workbookViewId="0">
      <pane xSplit="7" topLeftCell="Q1" activePane="topRight" state="frozen"/>
      <selection activeCell="A103" sqref="A103"/>
      <selection pane="topRight" activeCell="U106" sqref="U106"/>
    </sheetView>
  </sheetViews>
  <sheetFormatPr defaultColWidth="9.140625" defaultRowHeight="15" x14ac:dyDescent="0.25"/>
  <cols>
    <col min="1" max="1" width="4" style="1" customWidth="1"/>
    <col min="2" max="2" width="13.5703125" style="1" customWidth="1"/>
    <col min="3" max="3" width="37.42578125" style="1" customWidth="1"/>
    <col min="4" max="4" width="10.42578125" style="1" customWidth="1"/>
    <col min="5" max="5" width="16" style="1" customWidth="1"/>
    <col min="6" max="6" width="41" style="1" customWidth="1"/>
    <col min="7" max="7" width="37.7109375" style="1" customWidth="1"/>
    <col min="8" max="8" width="23.7109375" style="1" customWidth="1"/>
    <col min="9" max="9" width="21.140625" style="1" customWidth="1"/>
    <col min="10" max="10" width="24.5703125" style="1" customWidth="1"/>
    <col min="11" max="11" width="21.5703125" style="1" customWidth="1"/>
    <col min="12" max="12" width="14.7109375" style="1" customWidth="1"/>
    <col min="13" max="13" width="14.42578125" style="1" customWidth="1"/>
    <col min="14" max="14" width="13.5703125" style="1" customWidth="1"/>
    <col min="15" max="15" width="14.42578125" style="1" customWidth="1"/>
    <col min="16" max="16" width="47.42578125" style="1" customWidth="1"/>
    <col min="17" max="17" width="20.28515625" style="74" customWidth="1"/>
    <col min="18" max="18" width="22.42578125" style="1" customWidth="1"/>
    <col min="19" max="19" width="16" style="1" customWidth="1"/>
    <col min="20" max="20" width="21.85546875" style="1" customWidth="1"/>
    <col min="21" max="21" width="31.7109375" style="129" customWidth="1"/>
    <col min="22" max="16384" width="9.140625" style="1"/>
  </cols>
  <sheetData>
    <row r="2" spans="2:21" ht="18.75" x14ac:dyDescent="0.3">
      <c r="B2" s="80" t="s">
        <v>259</v>
      </c>
      <c r="C2" s="2"/>
      <c r="D2" s="2"/>
      <c r="E2" s="2"/>
    </row>
    <row r="3" spans="2:21" x14ac:dyDescent="0.25">
      <c r="B3" s="2"/>
      <c r="C3" s="2"/>
      <c r="D3" s="2"/>
      <c r="E3" s="2"/>
    </row>
    <row r="4" spans="2:21" ht="18.75" x14ac:dyDescent="0.3">
      <c r="B4" s="80" t="s">
        <v>5</v>
      </c>
      <c r="C4" s="2"/>
      <c r="D4" s="2"/>
      <c r="E4" s="2"/>
    </row>
    <row r="5" spans="2:21" ht="44.25" customHeight="1" x14ac:dyDescent="0.25">
      <c r="B5" s="209" t="s">
        <v>413</v>
      </c>
      <c r="C5" s="209"/>
      <c r="D5" s="209"/>
      <c r="E5" s="209"/>
      <c r="F5" s="209"/>
    </row>
    <row r="6" spans="2:21" s="35" customFormat="1" ht="38.25" customHeight="1" x14ac:dyDescent="0.25">
      <c r="B6" s="209" t="s">
        <v>415</v>
      </c>
      <c r="C6" s="209"/>
      <c r="D6" s="209"/>
      <c r="E6" s="209"/>
      <c r="F6" s="209"/>
      <c r="Q6" s="74"/>
      <c r="U6" s="129"/>
    </row>
    <row r="7" spans="2:21" s="35" customFormat="1" ht="27.75" customHeight="1" x14ac:dyDescent="0.25">
      <c r="B7" s="73"/>
      <c r="C7" s="73"/>
      <c r="D7" s="73"/>
      <c r="E7" s="73"/>
      <c r="Q7" s="74"/>
      <c r="U7" s="129"/>
    </row>
    <row r="8" spans="2:21" ht="18.75" x14ac:dyDescent="0.3">
      <c r="B8" s="80" t="s">
        <v>257</v>
      </c>
      <c r="C8" s="2"/>
      <c r="D8" s="2"/>
      <c r="E8" s="2"/>
    </row>
    <row r="9" spans="2:21" ht="24" customHeight="1" x14ac:dyDescent="0.25">
      <c r="B9" s="209" t="s">
        <v>414</v>
      </c>
      <c r="C9" s="209"/>
      <c r="D9" s="209"/>
      <c r="E9" s="209"/>
    </row>
    <row r="10" spans="2:21" x14ac:dyDescent="0.25">
      <c r="B10" s="2"/>
      <c r="C10" s="2"/>
      <c r="D10" s="2"/>
      <c r="E10" s="2"/>
    </row>
    <row r="11" spans="2:21" ht="14.25" customHeight="1" x14ac:dyDescent="0.3">
      <c r="B11" s="80"/>
      <c r="C11" s="2"/>
      <c r="D11" s="2"/>
      <c r="E11" s="2"/>
    </row>
    <row r="12" spans="2:21" x14ac:dyDescent="0.25">
      <c r="B12" s="2"/>
      <c r="C12" s="2"/>
      <c r="D12" s="2"/>
      <c r="E12" s="2"/>
    </row>
    <row r="13" spans="2:21" ht="19.5" thickBot="1" x14ac:dyDescent="0.35">
      <c r="B13" s="81" t="s">
        <v>191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2:21" ht="95.25" customHeight="1" x14ac:dyDescent="0.25">
      <c r="B14" s="140" t="s">
        <v>24</v>
      </c>
      <c r="C14" s="142" t="s">
        <v>23</v>
      </c>
      <c r="D14" s="142" t="s">
        <v>22</v>
      </c>
      <c r="E14" s="142" t="s">
        <v>21</v>
      </c>
      <c r="F14" s="142" t="s">
        <v>20</v>
      </c>
      <c r="G14" s="190" t="s">
        <v>260</v>
      </c>
      <c r="H14" s="142" t="s">
        <v>19</v>
      </c>
      <c r="I14" s="142"/>
      <c r="J14" s="142"/>
      <c r="K14" s="142" t="s">
        <v>18</v>
      </c>
      <c r="L14" s="95" t="s">
        <v>17</v>
      </c>
      <c r="M14" s="95" t="s">
        <v>16</v>
      </c>
      <c r="N14" s="95" t="s">
        <v>15</v>
      </c>
      <c r="O14" s="95" t="s">
        <v>14</v>
      </c>
      <c r="P14" s="142" t="s">
        <v>13</v>
      </c>
      <c r="Q14" s="142" t="s">
        <v>419</v>
      </c>
      <c r="R14" s="142" t="s">
        <v>420</v>
      </c>
      <c r="S14" s="142" t="s">
        <v>421</v>
      </c>
      <c r="T14" s="145" t="s">
        <v>418</v>
      </c>
    </row>
    <row r="15" spans="2:21" ht="15" customHeight="1" thickBot="1" x14ac:dyDescent="0.3">
      <c r="B15" s="141"/>
      <c r="C15" s="143"/>
      <c r="D15" s="143"/>
      <c r="E15" s="143"/>
      <c r="F15" s="143"/>
      <c r="G15" s="191"/>
      <c r="H15" s="96" t="s">
        <v>12</v>
      </c>
      <c r="I15" s="96" t="s">
        <v>11</v>
      </c>
      <c r="J15" s="96" t="s">
        <v>10</v>
      </c>
      <c r="K15" s="143"/>
      <c r="L15" s="97" t="s">
        <v>9</v>
      </c>
      <c r="M15" s="97" t="s">
        <v>9</v>
      </c>
      <c r="N15" s="97" t="s">
        <v>9</v>
      </c>
      <c r="O15" s="97" t="s">
        <v>9</v>
      </c>
      <c r="P15" s="143"/>
      <c r="Q15" s="143"/>
      <c r="R15" s="143"/>
      <c r="S15" s="143"/>
      <c r="T15" s="146"/>
    </row>
    <row r="16" spans="2:21" ht="105" x14ac:dyDescent="0.25">
      <c r="B16" s="78" t="s">
        <v>404</v>
      </c>
      <c r="C16" s="78" t="s">
        <v>209</v>
      </c>
      <c r="D16" s="78" t="s">
        <v>0</v>
      </c>
      <c r="E16" s="78" t="s">
        <v>195</v>
      </c>
      <c r="F16" s="78" t="s">
        <v>208</v>
      </c>
      <c r="G16" s="89" t="s">
        <v>261</v>
      </c>
      <c r="H16" s="90">
        <v>22138296.75</v>
      </c>
      <c r="I16" s="90">
        <v>3906758.25</v>
      </c>
      <c r="J16" s="90">
        <v>0</v>
      </c>
      <c r="K16" s="78" t="s">
        <v>198</v>
      </c>
      <c r="L16" s="78" t="s">
        <v>0</v>
      </c>
      <c r="M16" s="91" t="s">
        <v>131</v>
      </c>
      <c r="N16" s="91" t="s">
        <v>131</v>
      </c>
      <c r="O16" s="91" t="s">
        <v>197</v>
      </c>
      <c r="P16" s="78"/>
      <c r="Q16" s="131" t="s">
        <v>433</v>
      </c>
      <c r="R16" s="93"/>
      <c r="S16" s="93"/>
      <c r="T16" s="127" t="s">
        <v>422</v>
      </c>
    </row>
    <row r="17" spans="2:21" ht="104.25" x14ac:dyDescent="0.25">
      <c r="B17" s="40" t="s">
        <v>404</v>
      </c>
      <c r="C17" s="19" t="s">
        <v>207</v>
      </c>
      <c r="D17" s="19" t="s">
        <v>0</v>
      </c>
      <c r="E17" s="19" t="s">
        <v>193</v>
      </c>
      <c r="F17" s="40" t="s">
        <v>200</v>
      </c>
      <c r="G17" s="84" t="s">
        <v>262</v>
      </c>
      <c r="H17" s="21">
        <v>25000000</v>
      </c>
      <c r="I17" s="21">
        <v>8106444</v>
      </c>
      <c r="J17" s="21">
        <v>0</v>
      </c>
      <c r="K17" s="40" t="s">
        <v>198</v>
      </c>
      <c r="L17" s="40" t="s">
        <v>0</v>
      </c>
      <c r="M17" s="22" t="s">
        <v>131</v>
      </c>
      <c r="N17" s="22" t="s">
        <v>131</v>
      </c>
      <c r="O17" s="22" t="s">
        <v>197</v>
      </c>
      <c r="P17" s="19" t="s">
        <v>206</v>
      </c>
      <c r="Q17" s="131" t="s">
        <v>424</v>
      </c>
      <c r="R17" s="88"/>
      <c r="S17" s="87"/>
      <c r="T17" s="127" t="s">
        <v>422</v>
      </c>
    </row>
    <row r="18" spans="2:21" ht="165" x14ac:dyDescent="0.25">
      <c r="B18" s="40" t="s">
        <v>404</v>
      </c>
      <c r="C18" s="19" t="s">
        <v>205</v>
      </c>
      <c r="D18" s="19" t="s">
        <v>0</v>
      </c>
      <c r="E18" s="19" t="s">
        <v>193</v>
      </c>
      <c r="F18" s="40" t="s">
        <v>200</v>
      </c>
      <c r="G18" s="84" t="s">
        <v>262</v>
      </c>
      <c r="H18" s="21">
        <v>6200000</v>
      </c>
      <c r="I18" s="21">
        <v>2010398</v>
      </c>
      <c r="J18" s="21">
        <v>0</v>
      </c>
      <c r="K18" s="40" t="s">
        <v>198</v>
      </c>
      <c r="L18" s="40" t="s">
        <v>0</v>
      </c>
      <c r="M18" s="22" t="s">
        <v>131</v>
      </c>
      <c r="N18" s="22" t="s">
        <v>131</v>
      </c>
      <c r="O18" s="22" t="s">
        <v>197</v>
      </c>
      <c r="P18" s="19" t="s">
        <v>204</v>
      </c>
      <c r="Q18" s="131" t="s">
        <v>425</v>
      </c>
      <c r="R18" s="88"/>
      <c r="S18" s="87"/>
      <c r="T18" s="127" t="s">
        <v>422</v>
      </c>
    </row>
    <row r="19" spans="2:21" ht="63.75" x14ac:dyDescent="0.25">
      <c r="B19" s="40" t="s">
        <v>404</v>
      </c>
      <c r="C19" s="19" t="s">
        <v>203</v>
      </c>
      <c r="D19" s="19" t="s">
        <v>0</v>
      </c>
      <c r="E19" s="19" t="s">
        <v>193</v>
      </c>
      <c r="F19" s="40" t="s">
        <v>200</v>
      </c>
      <c r="G19" s="84" t="s">
        <v>262</v>
      </c>
      <c r="H19" s="21">
        <v>3800000</v>
      </c>
      <c r="I19" s="21">
        <v>1232179</v>
      </c>
      <c r="J19" s="21">
        <v>0</v>
      </c>
      <c r="K19" s="40" t="s">
        <v>198</v>
      </c>
      <c r="L19" s="40" t="s">
        <v>0</v>
      </c>
      <c r="M19" s="22" t="s">
        <v>131</v>
      </c>
      <c r="N19" s="22" t="s">
        <v>131</v>
      </c>
      <c r="O19" s="22" t="s">
        <v>197</v>
      </c>
      <c r="P19" s="19" t="s">
        <v>202</v>
      </c>
      <c r="Q19" s="131" t="s">
        <v>426</v>
      </c>
      <c r="R19" s="88"/>
      <c r="S19" s="87"/>
      <c r="T19" s="127" t="s">
        <v>422</v>
      </c>
    </row>
    <row r="20" spans="2:21" ht="180" x14ac:dyDescent="0.25">
      <c r="B20" s="40" t="s">
        <v>404</v>
      </c>
      <c r="C20" s="19" t="s">
        <v>201</v>
      </c>
      <c r="D20" s="19" t="s">
        <v>0</v>
      </c>
      <c r="E20" s="19" t="s">
        <v>193</v>
      </c>
      <c r="F20" s="40" t="s">
        <v>200</v>
      </c>
      <c r="G20" s="84" t="s">
        <v>263</v>
      </c>
      <c r="H20" s="21" t="s">
        <v>258</v>
      </c>
      <c r="I20" s="21" t="s">
        <v>199</v>
      </c>
      <c r="J20" s="21">
        <v>0</v>
      </c>
      <c r="K20" s="40" t="s">
        <v>198</v>
      </c>
      <c r="L20" s="40" t="s">
        <v>0</v>
      </c>
      <c r="M20" s="22" t="s">
        <v>185</v>
      </c>
      <c r="N20" s="22" t="s">
        <v>131</v>
      </c>
      <c r="O20" s="22" t="s">
        <v>197</v>
      </c>
      <c r="P20" s="19" t="s">
        <v>196</v>
      </c>
      <c r="Q20" s="131" t="s">
        <v>444</v>
      </c>
      <c r="R20" s="88"/>
      <c r="S20" s="87"/>
      <c r="T20" s="127" t="s">
        <v>422</v>
      </c>
    </row>
    <row r="21" spans="2:21" ht="105" x14ac:dyDescent="0.25">
      <c r="B21" s="40" t="s">
        <v>404</v>
      </c>
      <c r="C21" s="19" t="s">
        <v>190</v>
      </c>
      <c r="D21" s="19" t="s">
        <v>0</v>
      </c>
      <c r="E21" s="19" t="s">
        <v>195</v>
      </c>
      <c r="F21" s="40" t="s">
        <v>188</v>
      </c>
      <c r="G21" s="84" t="s">
        <v>264</v>
      </c>
      <c r="H21" s="21" t="s">
        <v>194</v>
      </c>
      <c r="I21" s="21" t="s">
        <v>187</v>
      </c>
      <c r="J21" s="21" t="s">
        <v>187</v>
      </c>
      <c r="K21" s="40" t="s">
        <v>186</v>
      </c>
      <c r="L21" s="40" t="s">
        <v>0</v>
      </c>
      <c r="M21" s="22" t="s">
        <v>131</v>
      </c>
      <c r="N21" s="22" t="s">
        <v>192</v>
      </c>
      <c r="O21" s="22" t="s">
        <v>183</v>
      </c>
      <c r="P21" s="19"/>
      <c r="Q21" s="131" t="s">
        <v>412</v>
      </c>
      <c r="R21" s="87"/>
      <c r="S21" s="87"/>
      <c r="T21" s="87" t="s">
        <v>422</v>
      </c>
    </row>
    <row r="22" spans="2:21" ht="105" x14ac:dyDescent="0.25">
      <c r="B22" s="40" t="s">
        <v>404</v>
      </c>
      <c r="C22" s="19" t="s">
        <v>190</v>
      </c>
      <c r="D22" s="19" t="s">
        <v>0</v>
      </c>
      <c r="E22" s="19" t="s">
        <v>193</v>
      </c>
      <c r="F22" s="40" t="s">
        <v>188</v>
      </c>
      <c r="G22" s="84" t="s">
        <v>264</v>
      </c>
      <c r="H22" s="21" t="s">
        <v>187</v>
      </c>
      <c r="I22" s="21" t="s">
        <v>187</v>
      </c>
      <c r="J22" s="21" t="s">
        <v>187</v>
      </c>
      <c r="K22" s="40" t="s">
        <v>186</v>
      </c>
      <c r="L22" s="40" t="s">
        <v>0</v>
      </c>
      <c r="M22" s="22" t="s">
        <v>131</v>
      </c>
      <c r="N22" s="22" t="s">
        <v>192</v>
      </c>
      <c r="O22" s="22" t="s">
        <v>183</v>
      </c>
      <c r="P22" s="19"/>
      <c r="Q22" s="131" t="s">
        <v>412</v>
      </c>
      <c r="R22" s="87"/>
      <c r="S22" s="87"/>
      <c r="T22" s="87" t="s">
        <v>422</v>
      </c>
    </row>
    <row r="23" spans="2:21" ht="105" x14ac:dyDescent="0.25">
      <c r="B23" s="40" t="s">
        <v>404</v>
      </c>
      <c r="C23" s="19" t="s">
        <v>190</v>
      </c>
      <c r="D23" s="19" t="s">
        <v>0</v>
      </c>
      <c r="E23" s="19" t="s">
        <v>150</v>
      </c>
      <c r="F23" s="40" t="s">
        <v>188</v>
      </c>
      <c r="G23" s="84" t="s">
        <v>264</v>
      </c>
      <c r="H23" s="21" t="s">
        <v>187</v>
      </c>
      <c r="I23" s="21" t="s">
        <v>187</v>
      </c>
      <c r="J23" s="21" t="s">
        <v>187</v>
      </c>
      <c r="K23" s="40" t="s">
        <v>186</v>
      </c>
      <c r="L23" s="40" t="s">
        <v>0</v>
      </c>
      <c r="M23" s="22" t="s">
        <v>131</v>
      </c>
      <c r="N23" s="22" t="s">
        <v>185</v>
      </c>
      <c r="O23" s="22" t="s">
        <v>183</v>
      </c>
      <c r="P23" s="19"/>
      <c r="Q23" s="131" t="s">
        <v>412</v>
      </c>
      <c r="R23" s="87"/>
      <c r="S23" s="87"/>
      <c r="T23" s="87" t="s">
        <v>422</v>
      </c>
    </row>
    <row r="24" spans="2:21" ht="105" x14ac:dyDescent="0.25">
      <c r="B24" s="40" t="s">
        <v>404</v>
      </c>
      <c r="C24" s="19" t="s">
        <v>190</v>
      </c>
      <c r="D24" s="19" t="s">
        <v>0</v>
      </c>
      <c r="E24" s="19" t="s">
        <v>189</v>
      </c>
      <c r="F24" s="40" t="s">
        <v>188</v>
      </c>
      <c r="G24" s="84" t="s">
        <v>264</v>
      </c>
      <c r="H24" s="21" t="s">
        <v>187</v>
      </c>
      <c r="I24" s="21" t="s">
        <v>187</v>
      </c>
      <c r="J24" s="21" t="s">
        <v>187</v>
      </c>
      <c r="K24" s="40" t="s">
        <v>186</v>
      </c>
      <c r="L24" s="40" t="s">
        <v>0</v>
      </c>
      <c r="M24" s="22" t="s">
        <v>131</v>
      </c>
      <c r="N24" s="22" t="s">
        <v>184</v>
      </c>
      <c r="O24" s="22" t="s">
        <v>183</v>
      </c>
      <c r="P24" s="19"/>
      <c r="Q24" s="131" t="s">
        <v>412</v>
      </c>
      <c r="R24" s="87"/>
      <c r="S24" s="87"/>
      <c r="T24" s="87" t="s">
        <v>422</v>
      </c>
    </row>
    <row r="26" spans="2:21" ht="21.75" customHeight="1" thickBot="1" x14ac:dyDescent="0.35">
      <c r="B26" s="81" t="s">
        <v>210</v>
      </c>
      <c r="C26" s="4"/>
      <c r="D26" s="4"/>
      <c r="E26" s="4"/>
      <c r="F26" s="4"/>
    </row>
    <row r="27" spans="2:21" ht="57" customHeight="1" x14ac:dyDescent="0.25">
      <c r="B27" s="210" t="s">
        <v>24</v>
      </c>
      <c r="C27" s="147" t="s">
        <v>23</v>
      </c>
      <c r="D27" s="147" t="s">
        <v>22</v>
      </c>
      <c r="E27" s="147" t="s">
        <v>21</v>
      </c>
      <c r="F27" s="147" t="s">
        <v>20</v>
      </c>
      <c r="G27" s="192" t="s">
        <v>260</v>
      </c>
      <c r="H27" s="147" t="s">
        <v>19</v>
      </c>
      <c r="I27" s="147"/>
      <c r="J27" s="147"/>
      <c r="K27" s="147" t="s">
        <v>18</v>
      </c>
      <c r="L27" s="100" t="s">
        <v>17</v>
      </c>
      <c r="M27" s="100" t="s">
        <v>16</v>
      </c>
      <c r="N27" s="100" t="s">
        <v>15</v>
      </c>
      <c r="O27" s="100" t="s">
        <v>14</v>
      </c>
      <c r="P27" s="101"/>
      <c r="Q27" s="192" t="s">
        <v>393</v>
      </c>
      <c r="R27" s="147" t="s">
        <v>416</v>
      </c>
      <c r="S27" s="147" t="s">
        <v>417</v>
      </c>
      <c r="T27" s="149" t="s">
        <v>418</v>
      </c>
    </row>
    <row r="28" spans="2:21" ht="15.75" thickBot="1" x14ac:dyDescent="0.3">
      <c r="B28" s="211"/>
      <c r="C28" s="148"/>
      <c r="D28" s="148"/>
      <c r="E28" s="148"/>
      <c r="F28" s="148"/>
      <c r="G28" s="193"/>
      <c r="H28" s="102" t="s">
        <v>12</v>
      </c>
      <c r="I28" s="102" t="s">
        <v>11</v>
      </c>
      <c r="J28" s="102" t="s">
        <v>10</v>
      </c>
      <c r="K28" s="148"/>
      <c r="L28" s="103" t="s">
        <v>9</v>
      </c>
      <c r="M28" s="103" t="s">
        <v>9</v>
      </c>
      <c r="N28" s="103" t="s">
        <v>9</v>
      </c>
      <c r="O28" s="103" t="s">
        <v>9</v>
      </c>
      <c r="P28" s="103" t="s">
        <v>392</v>
      </c>
      <c r="Q28" s="193"/>
      <c r="R28" s="148"/>
      <c r="S28" s="148"/>
      <c r="T28" s="150"/>
    </row>
    <row r="29" spans="2:21" ht="60" x14ac:dyDescent="0.25">
      <c r="B29" s="76" t="s">
        <v>8</v>
      </c>
      <c r="C29" s="77" t="s">
        <v>211</v>
      </c>
      <c r="D29" s="76" t="s">
        <v>7</v>
      </c>
      <c r="E29" s="78" t="s">
        <v>212</v>
      </c>
      <c r="F29" s="76">
        <v>1</v>
      </c>
      <c r="G29" s="76" t="s">
        <v>314</v>
      </c>
      <c r="H29" s="98">
        <f>0.85*30000000</f>
        <v>25500000</v>
      </c>
      <c r="I29" s="98">
        <f>0.15*30000000</f>
        <v>4500000</v>
      </c>
      <c r="J29" s="98">
        <v>0</v>
      </c>
      <c r="K29" s="78" t="s">
        <v>315</v>
      </c>
      <c r="L29" s="76" t="s">
        <v>0</v>
      </c>
      <c r="M29" s="76" t="s">
        <v>316</v>
      </c>
      <c r="N29" s="99" t="s">
        <v>317</v>
      </c>
      <c r="O29" s="99" t="s">
        <v>318</v>
      </c>
      <c r="P29" s="92" t="s">
        <v>319</v>
      </c>
      <c r="Q29" s="131" t="s">
        <v>459</v>
      </c>
      <c r="R29" s="94"/>
      <c r="S29" s="94"/>
      <c r="T29" s="94" t="s">
        <v>422</v>
      </c>
      <c r="U29" s="130"/>
    </row>
    <row r="30" spans="2:21" ht="45" x14ac:dyDescent="0.25">
      <c r="B30" s="41" t="s">
        <v>8</v>
      </c>
      <c r="C30" s="45" t="s">
        <v>214</v>
      </c>
      <c r="D30" s="41" t="s">
        <v>7</v>
      </c>
      <c r="E30" s="40" t="s">
        <v>212</v>
      </c>
      <c r="F30" s="41">
        <v>1</v>
      </c>
      <c r="G30" s="44" t="s">
        <v>320</v>
      </c>
      <c r="H30" s="42">
        <f>0.85*15000000</f>
        <v>12750000</v>
      </c>
      <c r="I30" s="42">
        <f>0.15*15000000</f>
        <v>2250000</v>
      </c>
      <c r="J30" s="42">
        <v>0</v>
      </c>
      <c r="K30" s="40" t="s">
        <v>315</v>
      </c>
      <c r="L30" s="41" t="s">
        <v>0</v>
      </c>
      <c r="M30" s="41" t="s">
        <v>321</v>
      </c>
      <c r="N30" s="41" t="s">
        <v>322</v>
      </c>
      <c r="O30" s="43" t="s">
        <v>323</v>
      </c>
      <c r="P30" s="65" t="s">
        <v>319</v>
      </c>
      <c r="Q30" s="131" t="s">
        <v>449</v>
      </c>
      <c r="R30" s="87"/>
      <c r="S30" s="87"/>
      <c r="T30" s="94" t="s">
        <v>422</v>
      </c>
    </row>
    <row r="31" spans="2:21" ht="60" x14ac:dyDescent="0.25">
      <c r="B31" s="41" t="s">
        <v>8</v>
      </c>
      <c r="C31" s="45" t="s">
        <v>216</v>
      </c>
      <c r="D31" s="41" t="s">
        <v>7</v>
      </c>
      <c r="E31" s="40" t="s">
        <v>217</v>
      </c>
      <c r="F31" s="41">
        <v>1</v>
      </c>
      <c r="G31" s="41" t="s">
        <v>314</v>
      </c>
      <c r="H31" s="42">
        <v>17889752.629999999</v>
      </c>
      <c r="I31" s="42">
        <v>3157015.17</v>
      </c>
      <c r="J31" s="42">
        <v>0</v>
      </c>
      <c r="K31" s="40" t="s">
        <v>315</v>
      </c>
      <c r="L31" s="41" t="s">
        <v>0</v>
      </c>
      <c r="M31" s="41" t="s">
        <v>6</v>
      </c>
      <c r="N31" s="41" t="s">
        <v>324</v>
      </c>
      <c r="O31" s="41" t="s">
        <v>215</v>
      </c>
      <c r="P31" s="65" t="s">
        <v>319</v>
      </c>
      <c r="Q31" s="131" t="s">
        <v>460</v>
      </c>
      <c r="R31" s="87"/>
      <c r="S31" s="87"/>
      <c r="T31" s="94" t="s">
        <v>422</v>
      </c>
      <c r="U31" s="130"/>
    </row>
    <row r="32" spans="2:21" ht="45" x14ac:dyDescent="0.25">
      <c r="B32" s="41" t="s">
        <v>8</v>
      </c>
      <c r="C32" s="45" t="s">
        <v>218</v>
      </c>
      <c r="D32" s="41" t="s">
        <v>7</v>
      </c>
      <c r="E32" s="40" t="s">
        <v>219</v>
      </c>
      <c r="F32" s="41">
        <v>1</v>
      </c>
      <c r="G32" s="44" t="s">
        <v>320</v>
      </c>
      <c r="H32" s="42">
        <f>0.85*24947746.98</f>
        <v>21205584.932999998</v>
      </c>
      <c r="I32" s="42">
        <f>0.15*24947746.98</f>
        <v>3742162.0469999998</v>
      </c>
      <c r="J32" s="42">
        <v>0</v>
      </c>
      <c r="K32" s="40" t="s">
        <v>315</v>
      </c>
      <c r="L32" s="41" t="s">
        <v>0</v>
      </c>
      <c r="M32" s="41" t="s">
        <v>6</v>
      </c>
      <c r="N32" s="41" t="s">
        <v>6</v>
      </c>
      <c r="O32" s="41" t="s">
        <v>215</v>
      </c>
      <c r="P32" s="65" t="s">
        <v>319</v>
      </c>
      <c r="Q32" s="131" t="s">
        <v>449</v>
      </c>
      <c r="R32" s="87"/>
      <c r="S32" s="87"/>
      <c r="T32" s="94" t="s">
        <v>422</v>
      </c>
      <c r="U32" s="130"/>
    </row>
    <row r="33" spans="2:21" ht="51" x14ac:dyDescent="0.25">
      <c r="B33" s="41" t="s">
        <v>8</v>
      </c>
      <c r="C33" s="45" t="s">
        <v>220</v>
      </c>
      <c r="D33" s="41" t="s">
        <v>7</v>
      </c>
      <c r="E33" s="40" t="s">
        <v>219</v>
      </c>
      <c r="F33" s="41">
        <v>1</v>
      </c>
      <c r="G33" s="44" t="s">
        <v>325</v>
      </c>
      <c r="H33" s="42">
        <v>25474399.800000001</v>
      </c>
      <c r="I33" s="42">
        <v>4495482.32</v>
      </c>
      <c r="J33" s="42">
        <v>0</v>
      </c>
      <c r="K33" s="40" t="s">
        <v>315</v>
      </c>
      <c r="L33" s="41" t="s">
        <v>0</v>
      </c>
      <c r="M33" s="41" t="s">
        <v>6</v>
      </c>
      <c r="N33" s="41" t="s">
        <v>324</v>
      </c>
      <c r="O33" s="41" t="s">
        <v>221</v>
      </c>
      <c r="P33" s="65" t="s">
        <v>319</v>
      </c>
      <c r="Q33" s="131" t="s">
        <v>461</v>
      </c>
      <c r="R33" s="87"/>
      <c r="S33" s="87"/>
      <c r="T33" s="94" t="s">
        <v>422</v>
      </c>
      <c r="U33" s="130"/>
    </row>
    <row r="34" spans="2:21" ht="45" x14ac:dyDescent="0.25">
      <c r="B34" s="41" t="s">
        <v>8</v>
      </c>
      <c r="C34" s="45" t="s">
        <v>326</v>
      </c>
      <c r="D34" s="41" t="s">
        <v>7</v>
      </c>
      <c r="E34" s="40" t="s">
        <v>219</v>
      </c>
      <c r="F34" s="41">
        <v>1</v>
      </c>
      <c r="G34" s="44" t="s">
        <v>327</v>
      </c>
      <c r="H34" s="42">
        <v>35678087</v>
      </c>
      <c r="I34" s="42">
        <v>6296133</v>
      </c>
      <c r="J34" s="42">
        <v>0</v>
      </c>
      <c r="K34" s="40" t="s">
        <v>315</v>
      </c>
      <c r="L34" s="41" t="s">
        <v>0</v>
      </c>
      <c r="M34" s="41" t="s">
        <v>6</v>
      </c>
      <c r="N34" s="41" t="s">
        <v>6</v>
      </c>
      <c r="O34" s="41" t="s">
        <v>222</v>
      </c>
      <c r="P34" s="65" t="s">
        <v>319</v>
      </c>
      <c r="Q34" s="131" t="s">
        <v>450</v>
      </c>
      <c r="R34" s="87"/>
      <c r="S34" s="87"/>
      <c r="T34" s="94" t="s">
        <v>422</v>
      </c>
    </row>
    <row r="35" spans="2:21" ht="45" x14ac:dyDescent="0.25">
      <c r="B35" s="41" t="s">
        <v>8</v>
      </c>
      <c r="C35" s="45" t="s">
        <v>223</v>
      </c>
      <c r="D35" s="41" t="s">
        <v>7</v>
      </c>
      <c r="E35" s="40" t="s">
        <v>212</v>
      </c>
      <c r="F35" s="41">
        <v>1</v>
      </c>
      <c r="G35" s="44" t="s">
        <v>320</v>
      </c>
      <c r="H35" s="42">
        <v>25400342.600000001</v>
      </c>
      <c r="I35" s="42">
        <v>4482413.4000000004</v>
      </c>
      <c r="J35" s="42">
        <v>0</v>
      </c>
      <c r="K35" s="40" t="s">
        <v>315</v>
      </c>
      <c r="L35" s="41" t="s">
        <v>0</v>
      </c>
      <c r="M35" s="41" t="s">
        <v>6</v>
      </c>
      <c r="N35" s="41" t="s">
        <v>224</v>
      </c>
      <c r="O35" s="41" t="s">
        <v>225</v>
      </c>
      <c r="P35" s="65" t="s">
        <v>319</v>
      </c>
      <c r="Q35" s="131" t="s">
        <v>449</v>
      </c>
      <c r="R35" s="87"/>
      <c r="S35" s="87"/>
      <c r="T35" s="94" t="s">
        <v>422</v>
      </c>
      <c r="U35" s="130"/>
    </row>
    <row r="36" spans="2:21" ht="30" customHeight="1" x14ac:dyDescent="0.25">
      <c r="B36" s="41" t="s">
        <v>8</v>
      </c>
      <c r="C36" s="48" t="s">
        <v>328</v>
      </c>
      <c r="D36" s="46" t="s">
        <v>7</v>
      </c>
      <c r="E36" s="41" t="s">
        <v>329</v>
      </c>
      <c r="F36" s="41">
        <v>2</v>
      </c>
      <c r="G36" s="44" t="s">
        <v>330</v>
      </c>
      <c r="H36" s="47">
        <f t="shared" ref="H36:H41" si="0">0.85*50000000</f>
        <v>42500000</v>
      </c>
      <c r="I36" s="42">
        <f t="shared" ref="I36:I41" si="1">0.15*50000000</f>
        <v>7500000</v>
      </c>
      <c r="J36" s="42">
        <v>0</v>
      </c>
      <c r="K36" s="40" t="s">
        <v>331</v>
      </c>
      <c r="L36" s="41" t="s">
        <v>0</v>
      </c>
      <c r="M36" s="41" t="s">
        <v>6</v>
      </c>
      <c r="N36" s="41" t="s">
        <v>332</v>
      </c>
      <c r="O36" s="41" t="s">
        <v>333</v>
      </c>
      <c r="P36" s="63"/>
      <c r="Q36" s="131" t="s">
        <v>410</v>
      </c>
      <c r="R36" s="87"/>
      <c r="S36" s="87"/>
      <c r="T36" s="94" t="s">
        <v>422</v>
      </c>
    </row>
    <row r="37" spans="2:21" ht="15.75" x14ac:dyDescent="0.25">
      <c r="B37" s="41" t="s">
        <v>8</v>
      </c>
      <c r="C37" s="48" t="s">
        <v>334</v>
      </c>
      <c r="D37" s="46" t="s">
        <v>7</v>
      </c>
      <c r="E37" s="41" t="s">
        <v>329</v>
      </c>
      <c r="F37" s="41">
        <v>2</v>
      </c>
      <c r="G37" s="44" t="s">
        <v>330</v>
      </c>
      <c r="H37" s="47">
        <f t="shared" si="0"/>
        <v>42500000</v>
      </c>
      <c r="I37" s="42">
        <f t="shared" si="1"/>
        <v>7500000</v>
      </c>
      <c r="J37" s="42">
        <v>0</v>
      </c>
      <c r="K37" s="40" t="s">
        <v>331</v>
      </c>
      <c r="L37" s="41" t="s">
        <v>0</v>
      </c>
      <c r="M37" s="41" t="s">
        <v>6</v>
      </c>
      <c r="N37" s="41" t="s">
        <v>332</v>
      </c>
      <c r="O37" s="41" t="s">
        <v>222</v>
      </c>
      <c r="P37" s="63"/>
      <c r="Q37" s="131" t="s">
        <v>410</v>
      </c>
      <c r="R37" s="87"/>
      <c r="S37" s="87"/>
      <c r="T37" s="94" t="s">
        <v>422</v>
      </c>
    </row>
    <row r="38" spans="2:21" ht="30" x14ac:dyDescent="0.25">
      <c r="B38" s="41" t="s">
        <v>8</v>
      </c>
      <c r="C38" s="48" t="s">
        <v>335</v>
      </c>
      <c r="D38" s="46" t="s">
        <v>7</v>
      </c>
      <c r="E38" s="41" t="s">
        <v>329</v>
      </c>
      <c r="F38" s="49">
        <v>2</v>
      </c>
      <c r="G38" s="44" t="s">
        <v>330</v>
      </c>
      <c r="H38" s="47">
        <f t="shared" si="0"/>
        <v>42500000</v>
      </c>
      <c r="I38" s="42">
        <f t="shared" si="1"/>
        <v>7500000</v>
      </c>
      <c r="J38" s="42">
        <v>0</v>
      </c>
      <c r="K38" s="40" t="s">
        <v>336</v>
      </c>
      <c r="L38" s="41" t="s">
        <v>0</v>
      </c>
      <c r="M38" s="41" t="s">
        <v>6</v>
      </c>
      <c r="N38" s="41" t="s">
        <v>6</v>
      </c>
      <c r="O38" s="41" t="s">
        <v>337</v>
      </c>
      <c r="P38" s="63"/>
      <c r="Q38" s="131" t="s">
        <v>410</v>
      </c>
      <c r="R38" s="87"/>
      <c r="S38" s="87"/>
      <c r="T38" s="94" t="s">
        <v>422</v>
      </c>
    </row>
    <row r="39" spans="2:21" ht="30" customHeight="1" x14ac:dyDescent="0.25">
      <c r="B39" s="41" t="s">
        <v>8</v>
      </c>
      <c r="C39" s="48" t="s">
        <v>338</v>
      </c>
      <c r="D39" s="46" t="s">
        <v>7</v>
      </c>
      <c r="E39" s="50" t="s">
        <v>329</v>
      </c>
      <c r="F39" s="49">
        <v>3</v>
      </c>
      <c r="G39" s="51" t="s">
        <v>339</v>
      </c>
      <c r="H39" s="47">
        <f t="shared" si="0"/>
        <v>42500000</v>
      </c>
      <c r="I39" s="42">
        <f t="shared" si="1"/>
        <v>7500000</v>
      </c>
      <c r="J39" s="42">
        <v>0</v>
      </c>
      <c r="K39" s="40" t="s">
        <v>331</v>
      </c>
      <c r="L39" s="41" t="s">
        <v>0</v>
      </c>
      <c r="M39" s="41" t="s">
        <v>6</v>
      </c>
      <c r="N39" s="41" t="s">
        <v>6</v>
      </c>
      <c r="O39" s="41" t="s">
        <v>340</v>
      </c>
      <c r="P39" s="63"/>
      <c r="Q39" s="131" t="s">
        <v>451</v>
      </c>
      <c r="R39" s="87"/>
      <c r="S39" s="87"/>
      <c r="T39" s="94" t="s">
        <v>422</v>
      </c>
    </row>
    <row r="40" spans="2:21" s="18" customFormat="1" ht="31.5" customHeight="1" x14ac:dyDescent="0.25">
      <c r="B40" s="41" t="s">
        <v>8</v>
      </c>
      <c r="C40" s="48" t="s">
        <v>341</v>
      </c>
      <c r="D40" s="46" t="s">
        <v>7</v>
      </c>
      <c r="E40" s="50" t="s">
        <v>329</v>
      </c>
      <c r="F40" s="49">
        <v>3</v>
      </c>
      <c r="G40" s="51" t="s">
        <v>339</v>
      </c>
      <c r="H40" s="47">
        <f t="shared" si="0"/>
        <v>42500000</v>
      </c>
      <c r="I40" s="42">
        <f t="shared" si="1"/>
        <v>7500000</v>
      </c>
      <c r="J40" s="42">
        <v>0</v>
      </c>
      <c r="K40" s="40" t="s">
        <v>331</v>
      </c>
      <c r="L40" s="41" t="s">
        <v>0</v>
      </c>
      <c r="M40" s="41" t="s">
        <v>6</v>
      </c>
      <c r="N40" s="41" t="s">
        <v>6</v>
      </c>
      <c r="O40" s="41" t="s">
        <v>342</v>
      </c>
      <c r="P40" s="63"/>
      <c r="Q40" s="131" t="s">
        <v>451</v>
      </c>
      <c r="R40" s="87"/>
      <c r="S40" s="87"/>
      <c r="T40" s="94" t="s">
        <v>422</v>
      </c>
      <c r="U40" s="129"/>
    </row>
    <row r="41" spans="2:21" s="35" customFormat="1" ht="31.5" x14ac:dyDescent="0.25">
      <c r="B41" s="41" t="s">
        <v>8</v>
      </c>
      <c r="C41" s="48" t="s">
        <v>343</v>
      </c>
      <c r="D41" s="46" t="s">
        <v>7</v>
      </c>
      <c r="E41" s="50" t="s">
        <v>329</v>
      </c>
      <c r="F41" s="49">
        <v>3</v>
      </c>
      <c r="G41" s="51" t="s">
        <v>344</v>
      </c>
      <c r="H41" s="47">
        <f t="shared" si="0"/>
        <v>42500000</v>
      </c>
      <c r="I41" s="42">
        <f t="shared" si="1"/>
        <v>7500000</v>
      </c>
      <c r="J41" s="42">
        <v>0</v>
      </c>
      <c r="K41" s="40" t="s">
        <v>336</v>
      </c>
      <c r="L41" s="41" t="s">
        <v>0</v>
      </c>
      <c r="M41" s="41" t="s">
        <v>6</v>
      </c>
      <c r="N41" s="41" t="s">
        <v>6</v>
      </c>
      <c r="O41" s="41" t="s">
        <v>345</v>
      </c>
      <c r="P41" s="63" t="s">
        <v>346</v>
      </c>
      <c r="Q41" s="131" t="s">
        <v>451</v>
      </c>
      <c r="R41" s="87"/>
      <c r="S41" s="87"/>
      <c r="T41" s="94" t="s">
        <v>422</v>
      </c>
      <c r="U41" s="129"/>
    </row>
    <row r="42" spans="2:21" s="35" customFormat="1" ht="31.5" x14ac:dyDescent="0.25">
      <c r="B42" s="41" t="s">
        <v>8</v>
      </c>
      <c r="C42" s="48" t="s">
        <v>347</v>
      </c>
      <c r="D42" s="46" t="s">
        <v>7</v>
      </c>
      <c r="E42" s="50" t="s">
        <v>329</v>
      </c>
      <c r="F42" s="49">
        <v>3</v>
      </c>
      <c r="G42" s="51" t="s">
        <v>344</v>
      </c>
      <c r="H42" s="47">
        <v>15000000</v>
      </c>
      <c r="I42" s="42">
        <v>15000000</v>
      </c>
      <c r="J42" s="42">
        <v>0</v>
      </c>
      <c r="K42" s="40" t="s">
        <v>336</v>
      </c>
      <c r="L42" s="41" t="s">
        <v>0</v>
      </c>
      <c r="M42" s="41" t="s">
        <v>6</v>
      </c>
      <c r="N42" s="41" t="s">
        <v>348</v>
      </c>
      <c r="O42" s="41" t="s">
        <v>345</v>
      </c>
      <c r="P42" s="63" t="s">
        <v>349</v>
      </c>
      <c r="Q42" s="131" t="s">
        <v>451</v>
      </c>
      <c r="R42" s="87"/>
      <c r="S42" s="87"/>
      <c r="T42" s="94" t="s">
        <v>422</v>
      </c>
      <c r="U42" s="129"/>
    </row>
    <row r="43" spans="2:21" s="35" customFormat="1" ht="30" x14ac:dyDescent="0.25">
      <c r="B43" s="41" t="s">
        <v>8</v>
      </c>
      <c r="C43" s="48" t="s">
        <v>350</v>
      </c>
      <c r="D43" s="46" t="s">
        <v>7</v>
      </c>
      <c r="E43" s="50" t="s">
        <v>351</v>
      </c>
      <c r="F43" s="49">
        <v>3</v>
      </c>
      <c r="G43" s="51" t="s">
        <v>352</v>
      </c>
      <c r="H43" s="47">
        <f>0.85*30000000</f>
        <v>25500000</v>
      </c>
      <c r="I43" s="42">
        <f>0.15*30000000</f>
        <v>4500000</v>
      </c>
      <c r="J43" s="42">
        <v>0</v>
      </c>
      <c r="K43" s="40" t="s">
        <v>336</v>
      </c>
      <c r="L43" s="41" t="s">
        <v>0</v>
      </c>
      <c r="M43" s="41" t="s">
        <v>6</v>
      </c>
      <c r="N43" s="41" t="s">
        <v>6</v>
      </c>
      <c r="O43" s="41" t="s">
        <v>337</v>
      </c>
      <c r="P43" s="63"/>
      <c r="Q43" s="131" t="s">
        <v>410</v>
      </c>
      <c r="R43" s="87"/>
      <c r="S43" s="87"/>
      <c r="T43" s="94" t="s">
        <v>422</v>
      </c>
      <c r="U43" s="129"/>
    </row>
    <row r="44" spans="2:21" s="35" customFormat="1" ht="30" x14ac:dyDescent="0.25">
      <c r="B44" s="41" t="s">
        <v>8</v>
      </c>
      <c r="C44" s="48" t="s">
        <v>353</v>
      </c>
      <c r="D44" s="46" t="s">
        <v>7</v>
      </c>
      <c r="E44" s="50" t="s">
        <v>329</v>
      </c>
      <c r="F44" s="49">
        <v>3</v>
      </c>
      <c r="G44" s="51" t="s">
        <v>354</v>
      </c>
      <c r="H44" s="47">
        <f>0.85*10000000</f>
        <v>8500000</v>
      </c>
      <c r="I44" s="42">
        <f>0.15*10000000</f>
        <v>1500000</v>
      </c>
      <c r="J44" s="42">
        <v>0</v>
      </c>
      <c r="K44" s="40" t="s">
        <v>336</v>
      </c>
      <c r="L44" s="41" t="s">
        <v>0</v>
      </c>
      <c r="M44" s="41" t="s">
        <v>6</v>
      </c>
      <c r="N44" s="41" t="s">
        <v>355</v>
      </c>
      <c r="O44" s="41" t="s">
        <v>333</v>
      </c>
      <c r="P44" s="63"/>
      <c r="Q44" s="131" t="s">
        <v>451</v>
      </c>
      <c r="R44" s="87"/>
      <c r="S44" s="87"/>
      <c r="T44" s="94" t="s">
        <v>422</v>
      </c>
      <c r="U44" s="129"/>
    </row>
    <row r="45" spans="2:21" s="35" customFormat="1" ht="30" x14ac:dyDescent="0.25">
      <c r="B45" s="41" t="s">
        <v>8</v>
      </c>
      <c r="C45" s="48" t="s">
        <v>356</v>
      </c>
      <c r="D45" s="46" t="s">
        <v>7</v>
      </c>
      <c r="E45" s="50" t="s">
        <v>329</v>
      </c>
      <c r="F45" s="49">
        <v>3</v>
      </c>
      <c r="G45" s="51" t="s">
        <v>339</v>
      </c>
      <c r="H45" s="47">
        <f>0.85*30000000</f>
        <v>25500000</v>
      </c>
      <c r="I45" s="42">
        <f>0.15*30000000</f>
        <v>4500000</v>
      </c>
      <c r="J45" s="42">
        <v>0</v>
      </c>
      <c r="K45" s="40" t="s">
        <v>336</v>
      </c>
      <c r="L45" s="41" t="s">
        <v>0</v>
      </c>
      <c r="M45" s="41" t="s">
        <v>6</v>
      </c>
      <c r="N45" s="41" t="s">
        <v>6</v>
      </c>
      <c r="O45" s="41" t="s">
        <v>337</v>
      </c>
      <c r="P45" s="63"/>
      <c r="Q45" s="131" t="s">
        <v>451</v>
      </c>
      <c r="R45" s="87"/>
      <c r="S45" s="87"/>
      <c r="T45" s="94" t="s">
        <v>422</v>
      </c>
      <c r="U45" s="129"/>
    </row>
    <row r="46" spans="2:21" s="35" customFormat="1" ht="30" x14ac:dyDescent="0.25">
      <c r="B46" s="41" t="s">
        <v>8</v>
      </c>
      <c r="C46" s="48" t="s">
        <v>357</v>
      </c>
      <c r="D46" s="46" t="s">
        <v>7</v>
      </c>
      <c r="E46" s="50" t="s">
        <v>329</v>
      </c>
      <c r="F46" s="49">
        <v>3</v>
      </c>
      <c r="G46" s="51" t="s">
        <v>339</v>
      </c>
      <c r="H46" s="47">
        <f>0.85*50000000</f>
        <v>42500000</v>
      </c>
      <c r="I46" s="42">
        <f>0.15*50000000</f>
        <v>7500000</v>
      </c>
      <c r="J46" s="42">
        <v>0</v>
      </c>
      <c r="K46" s="40" t="s">
        <v>336</v>
      </c>
      <c r="L46" s="41" t="s">
        <v>0</v>
      </c>
      <c r="M46" s="41" t="s">
        <v>6</v>
      </c>
      <c r="N46" s="41" t="s">
        <v>6</v>
      </c>
      <c r="O46" s="41" t="s">
        <v>337</v>
      </c>
      <c r="P46" s="63"/>
      <c r="Q46" s="131" t="s">
        <v>451</v>
      </c>
      <c r="R46" s="87"/>
      <c r="S46" s="87"/>
      <c r="T46" s="94" t="s">
        <v>422</v>
      </c>
      <c r="U46" s="129"/>
    </row>
    <row r="47" spans="2:21" s="35" customFormat="1" ht="30" x14ac:dyDescent="0.25">
      <c r="B47" s="41" t="s">
        <v>8</v>
      </c>
      <c r="C47" s="48" t="s">
        <v>358</v>
      </c>
      <c r="D47" s="46" t="s">
        <v>7</v>
      </c>
      <c r="E47" s="50" t="s">
        <v>329</v>
      </c>
      <c r="F47" s="49">
        <v>3</v>
      </c>
      <c r="G47" s="51" t="s">
        <v>339</v>
      </c>
      <c r="H47" s="47">
        <f>0.85*50000000</f>
        <v>42500000</v>
      </c>
      <c r="I47" s="42">
        <f>0.15*50000000</f>
        <v>7500000</v>
      </c>
      <c r="J47" s="42">
        <v>0</v>
      </c>
      <c r="K47" s="40" t="s">
        <v>336</v>
      </c>
      <c r="L47" s="41" t="s">
        <v>0</v>
      </c>
      <c r="M47" s="41" t="s">
        <v>6</v>
      </c>
      <c r="N47" s="41" t="s">
        <v>6</v>
      </c>
      <c r="O47" s="41" t="s">
        <v>337</v>
      </c>
      <c r="P47" s="63"/>
      <c r="Q47" s="131" t="s">
        <v>451</v>
      </c>
      <c r="R47" s="87"/>
      <c r="S47" s="87"/>
      <c r="T47" s="94" t="s">
        <v>422</v>
      </c>
      <c r="U47" s="129"/>
    </row>
    <row r="48" spans="2:21" s="35" customFormat="1" ht="30" x14ac:dyDescent="0.25">
      <c r="B48" s="41" t="s">
        <v>8</v>
      </c>
      <c r="C48" s="160" t="s">
        <v>359</v>
      </c>
      <c r="D48" s="162" t="s">
        <v>7</v>
      </c>
      <c r="E48" s="169" t="s">
        <v>329</v>
      </c>
      <c r="F48" s="162">
        <v>4</v>
      </c>
      <c r="G48" s="200" t="s">
        <v>360</v>
      </c>
      <c r="H48" s="47">
        <v>19048670</v>
      </c>
      <c r="I48" s="42">
        <v>3361530</v>
      </c>
      <c r="J48" s="42">
        <v>0</v>
      </c>
      <c r="K48" s="40" t="s">
        <v>336</v>
      </c>
      <c r="L48" s="41" t="s">
        <v>0</v>
      </c>
      <c r="M48" s="41" t="s">
        <v>6</v>
      </c>
      <c r="N48" s="41" t="s">
        <v>6</v>
      </c>
      <c r="O48" s="41" t="s">
        <v>333</v>
      </c>
      <c r="P48" s="63" t="s">
        <v>346</v>
      </c>
      <c r="Q48" s="131" t="s">
        <v>410</v>
      </c>
      <c r="R48" s="87"/>
      <c r="S48" s="87"/>
      <c r="T48" s="94" t="s">
        <v>422</v>
      </c>
      <c r="U48" s="129"/>
    </row>
    <row r="49" spans="2:21" s="35" customFormat="1" ht="30" x14ac:dyDescent="0.25">
      <c r="B49" s="41" t="s">
        <v>8</v>
      </c>
      <c r="C49" s="161"/>
      <c r="D49" s="163"/>
      <c r="E49" s="170"/>
      <c r="F49" s="163"/>
      <c r="G49" s="201"/>
      <c r="H49" s="47">
        <v>1384900</v>
      </c>
      <c r="I49" s="42">
        <v>1384900</v>
      </c>
      <c r="J49" s="42">
        <v>0</v>
      </c>
      <c r="K49" s="40" t="s">
        <v>336</v>
      </c>
      <c r="L49" s="41" t="s">
        <v>0</v>
      </c>
      <c r="M49" s="41" t="s">
        <v>6</v>
      </c>
      <c r="N49" s="41" t="s">
        <v>6</v>
      </c>
      <c r="O49" s="41" t="s">
        <v>333</v>
      </c>
      <c r="P49" s="63" t="s">
        <v>349</v>
      </c>
      <c r="Q49" s="131" t="s">
        <v>410</v>
      </c>
      <c r="R49" s="87"/>
      <c r="S49" s="87"/>
      <c r="T49" s="94" t="s">
        <v>422</v>
      </c>
      <c r="U49" s="129"/>
    </row>
    <row r="50" spans="2:21" s="35" customFormat="1" ht="31.5" x14ac:dyDescent="0.25">
      <c r="B50" s="41" t="s">
        <v>8</v>
      </c>
      <c r="C50" s="61" t="s">
        <v>361</v>
      </c>
      <c r="D50" s="52" t="s">
        <v>7</v>
      </c>
      <c r="E50" s="53" t="s">
        <v>329</v>
      </c>
      <c r="F50" s="54">
        <v>4</v>
      </c>
      <c r="G50" s="55" t="s">
        <v>360</v>
      </c>
      <c r="H50" s="56">
        <f>0.85*1500000</f>
        <v>1275000</v>
      </c>
      <c r="I50" s="57">
        <f>0.15*1500000</f>
        <v>225000</v>
      </c>
      <c r="J50" s="57">
        <v>0</v>
      </c>
      <c r="K50" s="40" t="s">
        <v>336</v>
      </c>
      <c r="L50" s="43" t="s">
        <v>0</v>
      </c>
      <c r="M50" s="43" t="s">
        <v>324</v>
      </c>
      <c r="N50" s="43" t="s">
        <v>324</v>
      </c>
      <c r="O50" s="43" t="s">
        <v>362</v>
      </c>
      <c r="P50" s="64"/>
      <c r="Q50" s="131" t="s">
        <v>410</v>
      </c>
      <c r="R50" s="87"/>
      <c r="S50" s="87"/>
      <c r="T50" s="94" t="s">
        <v>422</v>
      </c>
      <c r="U50" s="129"/>
    </row>
    <row r="51" spans="2:21" s="35" customFormat="1" ht="45" customHeight="1" x14ac:dyDescent="0.25">
      <c r="B51" s="41" t="s">
        <v>8</v>
      </c>
      <c r="C51" s="160" t="s">
        <v>363</v>
      </c>
      <c r="D51" s="162" t="s">
        <v>7</v>
      </c>
      <c r="E51" s="169" t="s">
        <v>351</v>
      </c>
      <c r="F51" s="162">
        <v>4</v>
      </c>
      <c r="G51" s="200" t="s">
        <v>360</v>
      </c>
      <c r="H51" s="47">
        <v>16196750</v>
      </c>
      <c r="I51" s="42">
        <v>2858250</v>
      </c>
      <c r="J51" s="42">
        <v>0</v>
      </c>
      <c r="K51" s="40" t="s">
        <v>336</v>
      </c>
      <c r="L51" s="41" t="s">
        <v>0</v>
      </c>
      <c r="M51" s="43" t="s">
        <v>6</v>
      </c>
      <c r="N51" s="43" t="s">
        <v>6</v>
      </c>
      <c r="O51" s="43" t="s">
        <v>364</v>
      </c>
      <c r="P51" s="63" t="s">
        <v>346</v>
      </c>
      <c r="Q51" s="131" t="s">
        <v>410</v>
      </c>
      <c r="R51" s="87"/>
      <c r="S51" s="87"/>
      <c r="T51" s="94" t="s">
        <v>422</v>
      </c>
      <c r="U51" s="129"/>
    </row>
    <row r="52" spans="2:21" s="35" customFormat="1" ht="30" x14ac:dyDescent="0.25">
      <c r="B52" s="41" t="s">
        <v>8</v>
      </c>
      <c r="C52" s="161"/>
      <c r="D52" s="163"/>
      <c r="E52" s="170"/>
      <c r="F52" s="163"/>
      <c r="G52" s="201"/>
      <c r="H52" s="47">
        <v>930000</v>
      </c>
      <c r="I52" s="42">
        <v>930000</v>
      </c>
      <c r="J52" s="42">
        <v>0</v>
      </c>
      <c r="K52" s="40" t="s">
        <v>336</v>
      </c>
      <c r="L52" s="41" t="s">
        <v>0</v>
      </c>
      <c r="M52" s="43" t="s">
        <v>6</v>
      </c>
      <c r="N52" s="43" t="s">
        <v>6</v>
      </c>
      <c r="O52" s="43" t="s">
        <v>364</v>
      </c>
      <c r="P52" s="63" t="s">
        <v>349</v>
      </c>
      <c r="Q52" s="131" t="s">
        <v>410</v>
      </c>
      <c r="R52" s="87"/>
      <c r="S52" s="87"/>
      <c r="T52" s="94" t="s">
        <v>422</v>
      </c>
      <c r="U52" s="129"/>
    </row>
    <row r="53" spans="2:21" s="35" customFormat="1" ht="30" x14ac:dyDescent="0.25">
      <c r="B53" s="41" t="s">
        <v>8</v>
      </c>
      <c r="C53" s="160" t="s">
        <v>365</v>
      </c>
      <c r="D53" s="162" t="s">
        <v>7</v>
      </c>
      <c r="E53" s="169" t="s">
        <v>351</v>
      </c>
      <c r="F53" s="162">
        <v>4</v>
      </c>
      <c r="G53" s="200" t="s">
        <v>360</v>
      </c>
      <c r="H53" s="47">
        <v>22695000</v>
      </c>
      <c r="I53" s="42">
        <v>4005000</v>
      </c>
      <c r="J53" s="42">
        <v>0</v>
      </c>
      <c r="K53" s="40" t="s">
        <v>336</v>
      </c>
      <c r="L53" s="41" t="s">
        <v>0</v>
      </c>
      <c r="M53" s="41" t="s">
        <v>6</v>
      </c>
      <c r="N53" s="41" t="s">
        <v>6</v>
      </c>
      <c r="O53" s="41" t="s">
        <v>215</v>
      </c>
      <c r="P53" s="63" t="s">
        <v>346</v>
      </c>
      <c r="Q53" s="131" t="s">
        <v>410</v>
      </c>
      <c r="R53" s="87"/>
      <c r="S53" s="87"/>
      <c r="T53" s="94" t="s">
        <v>422</v>
      </c>
      <c r="U53" s="129"/>
    </row>
    <row r="54" spans="2:21" s="35" customFormat="1" ht="30" x14ac:dyDescent="0.25">
      <c r="B54" s="41" t="s">
        <v>8</v>
      </c>
      <c r="C54" s="161"/>
      <c r="D54" s="163"/>
      <c r="E54" s="170"/>
      <c r="F54" s="163"/>
      <c r="G54" s="201"/>
      <c r="H54" s="47">
        <v>1650000</v>
      </c>
      <c r="I54" s="42">
        <v>1650000</v>
      </c>
      <c r="J54" s="42">
        <v>0</v>
      </c>
      <c r="K54" s="40" t="s">
        <v>336</v>
      </c>
      <c r="L54" s="41" t="s">
        <v>0</v>
      </c>
      <c r="M54" s="41" t="s">
        <v>6</v>
      </c>
      <c r="N54" s="41" t="s">
        <v>6</v>
      </c>
      <c r="O54" s="41" t="s">
        <v>215</v>
      </c>
      <c r="P54" s="63" t="s">
        <v>349</v>
      </c>
      <c r="Q54" s="131" t="s">
        <v>410</v>
      </c>
      <c r="R54" s="87"/>
      <c r="S54" s="87"/>
      <c r="T54" s="94" t="s">
        <v>422</v>
      </c>
      <c r="U54" s="129"/>
    </row>
    <row r="55" spans="2:21" s="35" customFormat="1" ht="30" x14ac:dyDescent="0.25">
      <c r="B55" s="41" t="s">
        <v>8</v>
      </c>
      <c r="C55" s="160" t="s">
        <v>366</v>
      </c>
      <c r="D55" s="162" t="s">
        <v>7</v>
      </c>
      <c r="E55" s="169" t="s">
        <v>351</v>
      </c>
      <c r="F55" s="162">
        <v>4</v>
      </c>
      <c r="G55" s="200" t="s">
        <v>367</v>
      </c>
      <c r="H55" s="47">
        <v>60473250</v>
      </c>
      <c r="I55" s="42">
        <v>10671750</v>
      </c>
      <c r="J55" s="42">
        <v>0</v>
      </c>
      <c r="K55" s="40" t="s">
        <v>336</v>
      </c>
      <c r="L55" s="41" t="s">
        <v>0</v>
      </c>
      <c r="M55" s="43" t="s">
        <v>6</v>
      </c>
      <c r="N55" s="43" t="s">
        <v>6</v>
      </c>
      <c r="O55" s="41" t="s">
        <v>342</v>
      </c>
      <c r="P55" s="63" t="s">
        <v>346</v>
      </c>
      <c r="Q55" s="131" t="s">
        <v>452</v>
      </c>
      <c r="R55" s="87"/>
      <c r="S55" s="87"/>
      <c r="T55" s="94" t="s">
        <v>422</v>
      </c>
      <c r="U55" s="129"/>
    </row>
    <row r="56" spans="2:21" s="35" customFormat="1" ht="30" x14ac:dyDescent="0.25">
      <c r="B56" s="41" t="s">
        <v>8</v>
      </c>
      <c r="C56" s="161"/>
      <c r="D56" s="163"/>
      <c r="E56" s="170"/>
      <c r="F56" s="163"/>
      <c r="G56" s="201"/>
      <c r="H56" s="47">
        <v>4427500</v>
      </c>
      <c r="I56" s="42">
        <v>4427500</v>
      </c>
      <c r="J56" s="42">
        <v>0</v>
      </c>
      <c r="K56" s="40" t="s">
        <v>336</v>
      </c>
      <c r="L56" s="41" t="s">
        <v>0</v>
      </c>
      <c r="M56" s="43" t="s">
        <v>6</v>
      </c>
      <c r="N56" s="43" t="s">
        <v>6</v>
      </c>
      <c r="O56" s="41" t="s">
        <v>342</v>
      </c>
      <c r="P56" s="63" t="s">
        <v>349</v>
      </c>
      <c r="Q56" s="131" t="s">
        <v>452</v>
      </c>
      <c r="R56" s="87"/>
      <c r="S56" s="87"/>
      <c r="T56" s="94" t="s">
        <v>422</v>
      </c>
      <c r="U56" s="129"/>
    </row>
    <row r="57" spans="2:21" s="35" customFormat="1" ht="30" x14ac:dyDescent="0.25">
      <c r="B57" s="41" t="s">
        <v>8</v>
      </c>
      <c r="C57" s="160" t="s">
        <v>368</v>
      </c>
      <c r="D57" s="162" t="s">
        <v>7</v>
      </c>
      <c r="E57" s="169" t="s">
        <v>329</v>
      </c>
      <c r="F57" s="162">
        <v>4</v>
      </c>
      <c r="G57" s="200" t="s">
        <v>367</v>
      </c>
      <c r="H57" s="47">
        <v>11323700</v>
      </c>
      <c r="I57" s="42">
        <v>1998300</v>
      </c>
      <c r="J57" s="42">
        <v>0</v>
      </c>
      <c r="K57" s="40" t="s">
        <v>336</v>
      </c>
      <c r="L57" s="41" t="s">
        <v>0</v>
      </c>
      <c r="M57" s="41" t="s">
        <v>6</v>
      </c>
      <c r="N57" s="41" t="s">
        <v>6</v>
      </c>
      <c r="O57" s="41" t="s">
        <v>369</v>
      </c>
      <c r="P57" s="63" t="s">
        <v>346</v>
      </c>
      <c r="Q57" s="131" t="s">
        <v>452</v>
      </c>
      <c r="R57" s="87"/>
      <c r="S57" s="87"/>
      <c r="T57" s="94" t="s">
        <v>422</v>
      </c>
      <c r="U57" s="129"/>
    </row>
    <row r="58" spans="2:21" s="35" customFormat="1" ht="30" x14ac:dyDescent="0.25">
      <c r="B58" s="41" t="s">
        <v>8</v>
      </c>
      <c r="C58" s="161"/>
      <c r="D58" s="163"/>
      <c r="E58" s="170"/>
      <c r="F58" s="163"/>
      <c r="G58" s="201"/>
      <c r="H58" s="47">
        <v>823500</v>
      </c>
      <c r="I58" s="42">
        <v>823500</v>
      </c>
      <c r="J58" s="42">
        <v>0</v>
      </c>
      <c r="K58" s="40" t="s">
        <v>336</v>
      </c>
      <c r="L58" s="41" t="s">
        <v>0</v>
      </c>
      <c r="M58" s="41" t="s">
        <v>6</v>
      </c>
      <c r="N58" s="41" t="s">
        <v>6</v>
      </c>
      <c r="O58" s="41" t="s">
        <v>369</v>
      </c>
      <c r="P58" s="63" t="s">
        <v>349</v>
      </c>
      <c r="Q58" s="131" t="s">
        <v>452</v>
      </c>
      <c r="R58" s="87"/>
      <c r="S58" s="87"/>
      <c r="T58" s="94" t="s">
        <v>422</v>
      </c>
      <c r="U58" s="129"/>
    </row>
    <row r="59" spans="2:21" s="35" customFormat="1" ht="45" customHeight="1" x14ac:dyDescent="0.25">
      <c r="B59" s="41" t="s">
        <v>8</v>
      </c>
      <c r="C59" s="160" t="s">
        <v>370</v>
      </c>
      <c r="D59" s="162" t="s">
        <v>7</v>
      </c>
      <c r="E59" s="169" t="s">
        <v>329</v>
      </c>
      <c r="F59" s="162">
        <v>4</v>
      </c>
      <c r="G59" s="202" t="s">
        <v>367</v>
      </c>
      <c r="H59" s="47">
        <v>5295500</v>
      </c>
      <c r="I59" s="42">
        <v>934500</v>
      </c>
      <c r="J59" s="42">
        <v>0</v>
      </c>
      <c r="K59" s="40" t="s">
        <v>336</v>
      </c>
      <c r="L59" s="41" t="s">
        <v>0</v>
      </c>
      <c r="M59" s="41" t="s">
        <v>6</v>
      </c>
      <c r="N59" s="41" t="s">
        <v>6</v>
      </c>
      <c r="O59" s="41" t="s">
        <v>371</v>
      </c>
      <c r="P59" s="63" t="s">
        <v>346</v>
      </c>
      <c r="Q59" s="131" t="s">
        <v>452</v>
      </c>
      <c r="R59" s="87"/>
      <c r="S59" s="87"/>
      <c r="T59" s="94" t="s">
        <v>422</v>
      </c>
      <c r="U59" s="129"/>
    </row>
    <row r="60" spans="2:21" s="35" customFormat="1" ht="30" x14ac:dyDescent="0.25">
      <c r="B60" s="41" t="s">
        <v>8</v>
      </c>
      <c r="C60" s="161"/>
      <c r="D60" s="163"/>
      <c r="E60" s="170"/>
      <c r="F60" s="163"/>
      <c r="G60" s="203"/>
      <c r="H60" s="47">
        <v>385000</v>
      </c>
      <c r="I60" s="42">
        <v>385000</v>
      </c>
      <c r="J60" s="42">
        <v>0</v>
      </c>
      <c r="K60" s="40" t="s">
        <v>336</v>
      </c>
      <c r="L60" s="41" t="s">
        <v>0</v>
      </c>
      <c r="M60" s="41" t="s">
        <v>6</v>
      </c>
      <c r="N60" s="41" t="s">
        <v>6</v>
      </c>
      <c r="O60" s="41" t="s">
        <v>371</v>
      </c>
      <c r="P60" s="63" t="s">
        <v>349</v>
      </c>
      <c r="Q60" s="131" t="s">
        <v>452</v>
      </c>
      <c r="R60" s="87"/>
      <c r="S60" s="87"/>
      <c r="T60" s="94" t="s">
        <v>422</v>
      </c>
      <c r="U60" s="129"/>
    </row>
    <row r="61" spans="2:21" s="35" customFormat="1" ht="45" customHeight="1" x14ac:dyDescent="0.25">
      <c r="B61" s="41" t="s">
        <v>8</v>
      </c>
      <c r="C61" s="160" t="s">
        <v>372</v>
      </c>
      <c r="D61" s="162" t="s">
        <v>7</v>
      </c>
      <c r="E61" s="169" t="s">
        <v>351</v>
      </c>
      <c r="F61" s="162">
        <v>4</v>
      </c>
      <c r="G61" s="202" t="s">
        <v>367</v>
      </c>
      <c r="H61" s="47">
        <v>5950000</v>
      </c>
      <c r="I61" s="42">
        <v>1050000</v>
      </c>
      <c r="J61" s="42">
        <v>0</v>
      </c>
      <c r="K61" s="40" t="s">
        <v>336</v>
      </c>
      <c r="L61" s="41" t="s">
        <v>0</v>
      </c>
      <c r="M61" s="41" t="s">
        <v>6</v>
      </c>
      <c r="N61" s="41" t="s">
        <v>6</v>
      </c>
      <c r="O61" s="41" t="s">
        <v>373</v>
      </c>
      <c r="P61" s="63" t="s">
        <v>346</v>
      </c>
      <c r="Q61" s="131" t="s">
        <v>452</v>
      </c>
      <c r="R61" s="87"/>
      <c r="S61" s="87"/>
      <c r="T61" s="94" t="s">
        <v>422</v>
      </c>
      <c r="U61" s="129"/>
    </row>
    <row r="62" spans="2:21" s="18" customFormat="1" ht="30" x14ac:dyDescent="0.25">
      <c r="B62" s="41" t="s">
        <v>8</v>
      </c>
      <c r="C62" s="161"/>
      <c r="D62" s="163"/>
      <c r="E62" s="170"/>
      <c r="F62" s="163"/>
      <c r="G62" s="203"/>
      <c r="H62" s="47">
        <v>500000</v>
      </c>
      <c r="I62" s="42">
        <v>500000</v>
      </c>
      <c r="J62" s="42">
        <v>0</v>
      </c>
      <c r="K62" s="40" t="s">
        <v>336</v>
      </c>
      <c r="L62" s="41" t="s">
        <v>0</v>
      </c>
      <c r="M62" s="41" t="s">
        <v>6</v>
      </c>
      <c r="N62" s="41" t="s">
        <v>6</v>
      </c>
      <c r="O62" s="41" t="s">
        <v>373</v>
      </c>
      <c r="P62" s="63" t="s">
        <v>349</v>
      </c>
      <c r="Q62" s="131" t="s">
        <v>452</v>
      </c>
      <c r="R62" s="87"/>
      <c r="S62" s="87"/>
      <c r="T62" s="94" t="s">
        <v>422</v>
      </c>
      <c r="U62" s="129"/>
    </row>
    <row r="63" spans="2:21" s="18" customFormat="1" ht="47.25" customHeight="1" x14ac:dyDescent="0.25">
      <c r="B63" s="41" t="s">
        <v>8</v>
      </c>
      <c r="C63" s="48" t="s">
        <v>374</v>
      </c>
      <c r="D63" s="41" t="s">
        <v>7</v>
      </c>
      <c r="E63" s="50" t="s">
        <v>74</v>
      </c>
      <c r="F63" s="49">
        <v>4</v>
      </c>
      <c r="G63" s="58" t="s">
        <v>375</v>
      </c>
      <c r="H63" s="47">
        <f>0.85*6600000</f>
        <v>5610000</v>
      </c>
      <c r="I63" s="42">
        <f>0.15*6600000</f>
        <v>990000</v>
      </c>
      <c r="J63" s="42">
        <v>0</v>
      </c>
      <c r="K63" s="40" t="s">
        <v>336</v>
      </c>
      <c r="L63" s="41" t="s">
        <v>0</v>
      </c>
      <c r="M63" s="41" t="s">
        <v>324</v>
      </c>
      <c r="N63" s="41" t="s">
        <v>324</v>
      </c>
      <c r="O63" s="41" t="s">
        <v>221</v>
      </c>
      <c r="P63" s="63"/>
      <c r="Q63" s="131" t="s">
        <v>453</v>
      </c>
      <c r="R63" s="87"/>
      <c r="S63" s="87"/>
      <c r="T63" s="94" t="s">
        <v>422</v>
      </c>
      <c r="U63" s="129"/>
    </row>
    <row r="64" spans="2:21" s="18" customFormat="1" ht="22.5" customHeight="1" x14ac:dyDescent="0.25">
      <c r="B64" s="41" t="s">
        <v>8</v>
      </c>
      <c r="C64" s="160" t="s">
        <v>376</v>
      </c>
      <c r="D64" s="162" t="s">
        <v>7</v>
      </c>
      <c r="E64" s="169" t="s">
        <v>377</v>
      </c>
      <c r="F64" s="162">
        <v>4</v>
      </c>
      <c r="G64" s="202" t="s">
        <v>378</v>
      </c>
      <c r="H64" s="47">
        <v>1487500</v>
      </c>
      <c r="I64" s="42">
        <v>262500</v>
      </c>
      <c r="J64" s="42">
        <v>0</v>
      </c>
      <c r="K64" s="40" t="s">
        <v>315</v>
      </c>
      <c r="L64" s="41" t="s">
        <v>0</v>
      </c>
      <c r="M64" s="41" t="s">
        <v>6</v>
      </c>
      <c r="N64" s="41" t="s">
        <v>6</v>
      </c>
      <c r="O64" s="41" t="s">
        <v>221</v>
      </c>
      <c r="P64" s="63" t="s">
        <v>346</v>
      </c>
      <c r="Q64" s="131" t="s">
        <v>410</v>
      </c>
      <c r="R64" s="87"/>
      <c r="S64" s="87"/>
      <c r="T64" s="94" t="s">
        <v>422</v>
      </c>
      <c r="U64" s="129"/>
    </row>
    <row r="65" spans="2:21" s="18" customFormat="1" ht="21.75" customHeight="1" x14ac:dyDescent="0.25">
      <c r="B65" s="41" t="s">
        <v>8</v>
      </c>
      <c r="C65" s="161"/>
      <c r="D65" s="163"/>
      <c r="E65" s="170"/>
      <c r="F65" s="163"/>
      <c r="G65" s="203"/>
      <c r="H65" s="47">
        <v>125000</v>
      </c>
      <c r="I65" s="42">
        <v>125000</v>
      </c>
      <c r="J65" s="42">
        <v>0</v>
      </c>
      <c r="K65" s="40" t="s">
        <v>315</v>
      </c>
      <c r="L65" s="41" t="s">
        <v>0</v>
      </c>
      <c r="M65" s="41" t="s">
        <v>6</v>
      </c>
      <c r="N65" s="41" t="s">
        <v>6</v>
      </c>
      <c r="O65" s="41" t="s">
        <v>221</v>
      </c>
      <c r="P65" s="63" t="s">
        <v>349</v>
      </c>
      <c r="Q65" s="131" t="s">
        <v>410</v>
      </c>
      <c r="R65" s="87"/>
      <c r="S65" s="87"/>
      <c r="T65" s="94" t="s">
        <v>422</v>
      </c>
      <c r="U65" s="129"/>
    </row>
    <row r="66" spans="2:21" s="18" customFormat="1" x14ac:dyDescent="0.25">
      <c r="B66" s="41" t="s">
        <v>8</v>
      </c>
      <c r="C66" s="173" t="s">
        <v>379</v>
      </c>
      <c r="D66" s="162" t="s">
        <v>7</v>
      </c>
      <c r="E66" s="162" t="s">
        <v>329</v>
      </c>
      <c r="F66" s="162">
        <v>4</v>
      </c>
      <c r="G66" s="198" t="s">
        <v>360</v>
      </c>
      <c r="H66" s="42">
        <v>8306540</v>
      </c>
      <c r="I66" s="42">
        <v>1465860</v>
      </c>
      <c r="J66" s="42">
        <v>0</v>
      </c>
      <c r="K66" s="40" t="s">
        <v>315</v>
      </c>
      <c r="L66" s="41" t="s">
        <v>0</v>
      </c>
      <c r="M66" s="41" t="s">
        <v>6</v>
      </c>
      <c r="N66" s="41" t="s">
        <v>355</v>
      </c>
      <c r="O66" s="41" t="s">
        <v>380</v>
      </c>
      <c r="P66" s="63" t="s">
        <v>346</v>
      </c>
      <c r="Q66" s="131" t="s">
        <v>410</v>
      </c>
      <c r="R66" s="87"/>
      <c r="S66" s="87"/>
      <c r="T66" s="94" t="s">
        <v>422</v>
      </c>
      <c r="U66" s="129"/>
    </row>
    <row r="67" spans="2:21" s="18" customFormat="1" x14ac:dyDescent="0.25">
      <c r="B67" s="41" t="s">
        <v>8</v>
      </c>
      <c r="C67" s="174"/>
      <c r="D67" s="163"/>
      <c r="E67" s="163"/>
      <c r="F67" s="163"/>
      <c r="G67" s="199"/>
      <c r="H67" s="42">
        <v>613800</v>
      </c>
      <c r="I67" s="42">
        <v>613800</v>
      </c>
      <c r="J67" s="42">
        <v>0</v>
      </c>
      <c r="K67" s="40" t="s">
        <v>315</v>
      </c>
      <c r="L67" s="41" t="s">
        <v>0</v>
      </c>
      <c r="M67" s="41" t="s">
        <v>6</v>
      </c>
      <c r="N67" s="41" t="s">
        <v>355</v>
      </c>
      <c r="O67" s="41" t="s">
        <v>380</v>
      </c>
      <c r="P67" s="63" t="s">
        <v>349</v>
      </c>
      <c r="Q67" s="131" t="s">
        <v>410</v>
      </c>
      <c r="R67" s="87"/>
      <c r="S67" s="87"/>
      <c r="T67" s="94" t="s">
        <v>422</v>
      </c>
      <c r="U67" s="129"/>
    </row>
    <row r="68" spans="2:21" s="18" customFormat="1" ht="27" customHeight="1" x14ac:dyDescent="0.25">
      <c r="B68" s="41" t="s">
        <v>8</v>
      </c>
      <c r="C68" s="160" t="s">
        <v>381</v>
      </c>
      <c r="D68" s="162" t="s">
        <v>7</v>
      </c>
      <c r="E68" s="162" t="s">
        <v>382</v>
      </c>
      <c r="F68" s="162">
        <v>4</v>
      </c>
      <c r="G68" s="198" t="s">
        <v>378</v>
      </c>
      <c r="H68" s="42">
        <f>0.85*5000000</f>
        <v>4250000</v>
      </c>
      <c r="I68" s="42">
        <f>0.15*5000000</f>
        <v>750000</v>
      </c>
      <c r="J68" s="42">
        <v>0</v>
      </c>
      <c r="K68" s="40" t="s">
        <v>315</v>
      </c>
      <c r="L68" s="41" t="s">
        <v>0</v>
      </c>
      <c r="M68" s="41" t="s">
        <v>6</v>
      </c>
      <c r="N68" s="41" t="s">
        <v>6</v>
      </c>
      <c r="O68" s="41" t="s">
        <v>215</v>
      </c>
      <c r="P68" s="207" t="s">
        <v>403</v>
      </c>
      <c r="Q68" s="131" t="s">
        <v>410</v>
      </c>
      <c r="R68" s="87"/>
      <c r="S68" s="87"/>
      <c r="T68" s="94" t="s">
        <v>422</v>
      </c>
      <c r="U68" s="129"/>
    </row>
    <row r="69" spans="2:21" s="18" customFormat="1" x14ac:dyDescent="0.25">
      <c r="B69" s="41" t="s">
        <v>8</v>
      </c>
      <c r="C69" s="161"/>
      <c r="D69" s="163"/>
      <c r="E69" s="163"/>
      <c r="F69" s="163"/>
      <c r="G69" s="199"/>
      <c r="H69" s="42"/>
      <c r="I69" s="42"/>
      <c r="J69" s="42">
        <v>0</v>
      </c>
      <c r="K69" s="40" t="s">
        <v>315</v>
      </c>
      <c r="L69" s="41" t="s">
        <v>0</v>
      </c>
      <c r="M69" s="41" t="s">
        <v>6</v>
      </c>
      <c r="N69" s="41" t="s">
        <v>6</v>
      </c>
      <c r="O69" s="41" t="s">
        <v>215</v>
      </c>
      <c r="P69" s="208"/>
      <c r="Q69" s="131" t="s">
        <v>410</v>
      </c>
      <c r="R69" s="87"/>
      <c r="S69" s="87"/>
      <c r="T69" s="94" t="s">
        <v>422</v>
      </c>
      <c r="U69" s="129"/>
    </row>
    <row r="70" spans="2:21" s="18" customFormat="1" x14ac:dyDescent="0.25">
      <c r="B70" s="41" t="s">
        <v>8</v>
      </c>
      <c r="C70" s="45" t="s">
        <v>383</v>
      </c>
      <c r="D70" s="41" t="s">
        <v>7</v>
      </c>
      <c r="E70" s="41" t="s">
        <v>74</v>
      </c>
      <c r="F70" s="41">
        <v>4</v>
      </c>
      <c r="G70" s="44" t="s">
        <v>360</v>
      </c>
      <c r="H70" s="42">
        <v>138000</v>
      </c>
      <c r="I70" s="42">
        <v>138000</v>
      </c>
      <c r="J70" s="42">
        <v>0</v>
      </c>
      <c r="K70" s="40" t="s">
        <v>315</v>
      </c>
      <c r="L70" s="41" t="s">
        <v>0</v>
      </c>
      <c r="M70" s="41" t="s">
        <v>324</v>
      </c>
      <c r="N70" s="41" t="s">
        <v>324</v>
      </c>
      <c r="O70" s="41" t="s">
        <v>384</v>
      </c>
      <c r="P70" s="63"/>
      <c r="Q70" s="131" t="s">
        <v>410</v>
      </c>
      <c r="R70" s="87"/>
      <c r="S70" s="87"/>
      <c r="T70" s="94" t="s">
        <v>422</v>
      </c>
      <c r="U70" s="129"/>
    </row>
    <row r="71" spans="2:21" s="18" customFormat="1" ht="15.75" x14ac:dyDescent="0.25">
      <c r="B71" s="41" t="s">
        <v>8</v>
      </c>
      <c r="C71" s="59" t="s">
        <v>385</v>
      </c>
      <c r="D71" s="60" t="s">
        <v>7</v>
      </c>
      <c r="E71" s="60" t="s">
        <v>386</v>
      </c>
      <c r="F71" s="41">
        <v>5</v>
      </c>
      <c r="G71" s="58" t="s">
        <v>387</v>
      </c>
      <c r="H71" s="42">
        <f>0.85*48600000</f>
        <v>41310000</v>
      </c>
      <c r="I71" s="42">
        <f>0.15*48600000</f>
        <v>7290000</v>
      </c>
      <c r="J71" s="42">
        <v>0</v>
      </c>
      <c r="K71" s="40" t="s">
        <v>315</v>
      </c>
      <c r="L71" s="41" t="s">
        <v>0</v>
      </c>
      <c r="M71" s="41" t="s">
        <v>6</v>
      </c>
      <c r="N71" s="41" t="s">
        <v>6</v>
      </c>
      <c r="O71" s="41" t="s">
        <v>215</v>
      </c>
      <c r="P71" s="63"/>
      <c r="Q71" s="131" t="s">
        <v>410</v>
      </c>
      <c r="R71" s="87"/>
      <c r="S71" s="87"/>
      <c r="T71" s="94" t="s">
        <v>422</v>
      </c>
      <c r="U71" s="129"/>
    </row>
    <row r="72" spans="2:21" s="18" customFormat="1" ht="45" customHeight="1" x14ac:dyDescent="0.25">
      <c r="B72" s="41" t="s">
        <v>8</v>
      </c>
      <c r="C72" s="45" t="s">
        <v>388</v>
      </c>
      <c r="D72" s="41" t="s">
        <v>7</v>
      </c>
      <c r="E72" s="41" t="s">
        <v>386</v>
      </c>
      <c r="F72" s="41">
        <v>5</v>
      </c>
      <c r="G72" s="51" t="s">
        <v>387</v>
      </c>
      <c r="H72" s="42">
        <f>0.85*2900000</f>
        <v>2465000</v>
      </c>
      <c r="I72" s="42">
        <f>0.15*2900000</f>
        <v>435000</v>
      </c>
      <c r="J72" s="42">
        <v>0</v>
      </c>
      <c r="K72" s="40" t="s">
        <v>315</v>
      </c>
      <c r="L72" s="41" t="s">
        <v>0</v>
      </c>
      <c r="M72" s="41" t="s">
        <v>6</v>
      </c>
      <c r="N72" s="41" t="s">
        <v>6</v>
      </c>
      <c r="O72" s="41" t="s">
        <v>384</v>
      </c>
      <c r="P72" s="63"/>
      <c r="Q72" s="131" t="s">
        <v>410</v>
      </c>
      <c r="R72" s="87"/>
      <c r="S72" s="87"/>
      <c r="T72" s="94" t="s">
        <v>422</v>
      </c>
      <c r="U72" s="129"/>
    </row>
    <row r="73" spans="2:21" s="18" customFormat="1" ht="15.75" x14ac:dyDescent="0.25">
      <c r="B73" s="41" t="s">
        <v>8</v>
      </c>
      <c r="C73" s="62" t="s">
        <v>389</v>
      </c>
      <c r="D73" s="41" t="s">
        <v>7</v>
      </c>
      <c r="E73" s="41" t="s">
        <v>74</v>
      </c>
      <c r="F73" s="41">
        <v>5</v>
      </c>
      <c r="G73" s="44" t="s">
        <v>390</v>
      </c>
      <c r="H73" s="42">
        <f>0.85*12800000</f>
        <v>10880000</v>
      </c>
      <c r="I73" s="42">
        <f>0.15*12800000</f>
        <v>1920000</v>
      </c>
      <c r="J73" s="42">
        <v>0</v>
      </c>
      <c r="K73" s="40" t="s">
        <v>315</v>
      </c>
      <c r="L73" s="41" t="s">
        <v>0</v>
      </c>
      <c r="M73" s="41" t="s">
        <v>6</v>
      </c>
      <c r="N73" s="41" t="s">
        <v>6</v>
      </c>
      <c r="O73" s="41" t="s">
        <v>391</v>
      </c>
      <c r="P73" s="63"/>
      <c r="Q73" s="131" t="s">
        <v>410</v>
      </c>
      <c r="R73" s="87"/>
      <c r="S73" s="87"/>
      <c r="T73" s="94" t="s">
        <v>422</v>
      </c>
      <c r="U73" s="129"/>
    </row>
    <row r="74" spans="2:21" s="35" customFormat="1" ht="15.75" x14ac:dyDescent="0.25">
      <c r="B74" s="33"/>
      <c r="C74" s="37"/>
      <c r="D74" s="33"/>
      <c r="E74" s="33"/>
      <c r="F74" s="33"/>
      <c r="G74" s="38"/>
      <c r="H74" s="34"/>
      <c r="I74" s="34"/>
      <c r="J74" s="34"/>
      <c r="K74" s="24"/>
      <c r="L74" s="33"/>
      <c r="M74" s="33"/>
      <c r="N74" s="33"/>
      <c r="O74" s="33"/>
      <c r="P74" s="39"/>
      <c r="Q74" s="74"/>
      <c r="U74" s="129"/>
    </row>
    <row r="75" spans="2:21" ht="19.5" thickBot="1" x14ac:dyDescent="0.3">
      <c r="B75" s="82" t="s">
        <v>4</v>
      </c>
      <c r="C75" s="36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</row>
    <row r="76" spans="2:21" ht="57" customHeight="1" x14ac:dyDescent="0.25">
      <c r="B76" s="182" t="s">
        <v>24</v>
      </c>
      <c r="C76" s="180" t="s">
        <v>23</v>
      </c>
      <c r="D76" s="180" t="s">
        <v>22</v>
      </c>
      <c r="E76" s="180" t="s">
        <v>21</v>
      </c>
      <c r="F76" s="180" t="s">
        <v>20</v>
      </c>
      <c r="G76" s="180" t="s">
        <v>260</v>
      </c>
      <c r="H76" s="177" t="s">
        <v>19</v>
      </c>
      <c r="I76" s="178"/>
      <c r="J76" s="179"/>
      <c r="K76" s="180" t="s">
        <v>18</v>
      </c>
      <c r="L76" s="124" t="s">
        <v>17</v>
      </c>
      <c r="M76" s="124" t="s">
        <v>16</v>
      </c>
      <c r="N76" s="124" t="s">
        <v>15</v>
      </c>
      <c r="O76" s="124" t="s">
        <v>14</v>
      </c>
      <c r="P76" s="180" t="s">
        <v>226</v>
      </c>
      <c r="Q76" s="151" t="s">
        <v>393</v>
      </c>
      <c r="R76" s="151" t="s">
        <v>416</v>
      </c>
      <c r="S76" s="151" t="s">
        <v>417</v>
      </c>
      <c r="T76" s="153" t="s">
        <v>418</v>
      </c>
    </row>
    <row r="77" spans="2:21" ht="15.75" thickBot="1" x14ac:dyDescent="0.3">
      <c r="B77" s="183"/>
      <c r="C77" s="181"/>
      <c r="D77" s="181"/>
      <c r="E77" s="181"/>
      <c r="F77" s="181"/>
      <c r="G77" s="181"/>
      <c r="H77" s="125" t="s">
        <v>12</v>
      </c>
      <c r="I77" s="125" t="s">
        <v>11</v>
      </c>
      <c r="J77" s="125" t="s">
        <v>10</v>
      </c>
      <c r="K77" s="181"/>
      <c r="L77" s="126" t="s">
        <v>9</v>
      </c>
      <c r="M77" s="126" t="s">
        <v>9</v>
      </c>
      <c r="N77" s="126" t="s">
        <v>9</v>
      </c>
      <c r="O77" s="126" t="s">
        <v>9</v>
      </c>
      <c r="P77" s="181"/>
      <c r="Q77" s="152"/>
      <c r="R77" s="152"/>
      <c r="S77" s="152"/>
      <c r="T77" s="154"/>
    </row>
    <row r="78" spans="2:21" ht="60" x14ac:dyDescent="0.25">
      <c r="B78" s="76" t="s">
        <v>134</v>
      </c>
      <c r="C78" s="120" t="s">
        <v>182</v>
      </c>
      <c r="D78" s="76" t="s">
        <v>43</v>
      </c>
      <c r="E78" s="121" t="s">
        <v>150</v>
      </c>
      <c r="F78" s="76">
        <v>1</v>
      </c>
      <c r="G78" s="77" t="s">
        <v>394</v>
      </c>
      <c r="H78" s="76" t="s">
        <v>43</v>
      </c>
      <c r="I78" s="76" t="s">
        <v>43</v>
      </c>
      <c r="J78" s="76" t="s">
        <v>43</v>
      </c>
      <c r="K78" s="76" t="s">
        <v>43</v>
      </c>
      <c r="L78" s="76" t="s">
        <v>132</v>
      </c>
      <c r="M78" s="76" t="s">
        <v>131</v>
      </c>
      <c r="N78" s="76" t="s">
        <v>131</v>
      </c>
      <c r="O78" s="79" t="s">
        <v>181</v>
      </c>
      <c r="P78" s="122">
        <v>9900000</v>
      </c>
      <c r="Q78" s="131" t="s">
        <v>434</v>
      </c>
      <c r="R78" s="123"/>
      <c r="S78" s="94"/>
      <c r="T78" s="94" t="s">
        <v>423</v>
      </c>
    </row>
    <row r="79" spans="2:21" ht="51" x14ac:dyDescent="0.25">
      <c r="B79" s="66" t="s">
        <v>134</v>
      </c>
      <c r="C79" s="67" t="s">
        <v>180</v>
      </c>
      <c r="D79" s="66" t="s">
        <v>43</v>
      </c>
      <c r="E79" s="68" t="s">
        <v>150</v>
      </c>
      <c r="F79" s="66">
        <v>1</v>
      </c>
      <c r="G79" s="71" t="s">
        <v>394</v>
      </c>
      <c r="H79" s="66" t="s">
        <v>43</v>
      </c>
      <c r="I79" s="66" t="s">
        <v>43</v>
      </c>
      <c r="J79" s="66" t="s">
        <v>43</v>
      </c>
      <c r="K79" s="66" t="s">
        <v>43</v>
      </c>
      <c r="L79" s="66" t="s">
        <v>132</v>
      </c>
      <c r="M79" s="66" t="s">
        <v>131</v>
      </c>
      <c r="N79" s="66" t="s">
        <v>131</v>
      </c>
      <c r="O79" s="69" t="s">
        <v>145</v>
      </c>
      <c r="P79" s="70">
        <v>34000000</v>
      </c>
      <c r="Q79" s="131" t="s">
        <v>434</v>
      </c>
      <c r="R79" s="87"/>
      <c r="S79" s="87"/>
      <c r="T79" s="94" t="s">
        <v>423</v>
      </c>
    </row>
    <row r="80" spans="2:21" ht="90" x14ac:dyDescent="0.25">
      <c r="B80" s="66" t="s">
        <v>134</v>
      </c>
      <c r="C80" s="67" t="s">
        <v>179</v>
      </c>
      <c r="D80" s="66" t="s">
        <v>43</v>
      </c>
      <c r="E80" s="68" t="s">
        <v>150</v>
      </c>
      <c r="F80" s="66">
        <v>1</v>
      </c>
      <c r="G80" s="71" t="s">
        <v>394</v>
      </c>
      <c r="H80" s="66" t="s">
        <v>43</v>
      </c>
      <c r="I80" s="66" t="s">
        <v>43</v>
      </c>
      <c r="J80" s="66" t="s">
        <v>43</v>
      </c>
      <c r="K80" s="66" t="s">
        <v>43</v>
      </c>
      <c r="L80" s="66" t="s">
        <v>132</v>
      </c>
      <c r="M80" s="66" t="s">
        <v>131</v>
      </c>
      <c r="N80" s="66" t="s">
        <v>131</v>
      </c>
      <c r="O80" s="69" t="s">
        <v>178</v>
      </c>
      <c r="P80" s="70">
        <v>6600000</v>
      </c>
      <c r="Q80" s="131" t="s">
        <v>434</v>
      </c>
      <c r="R80" s="87"/>
      <c r="S80" s="87"/>
      <c r="T80" s="94" t="s">
        <v>423</v>
      </c>
    </row>
    <row r="81" spans="2:20" ht="90" x14ac:dyDescent="0.25">
      <c r="B81" s="66" t="s">
        <v>134</v>
      </c>
      <c r="C81" s="67" t="s">
        <v>177</v>
      </c>
      <c r="D81" s="66" t="s">
        <v>43</v>
      </c>
      <c r="E81" s="68" t="s">
        <v>176</v>
      </c>
      <c r="F81" s="66">
        <v>1</v>
      </c>
      <c r="G81" s="71" t="s">
        <v>394</v>
      </c>
      <c r="H81" s="66" t="s">
        <v>43</v>
      </c>
      <c r="I81" s="66" t="s">
        <v>43</v>
      </c>
      <c r="J81" s="66" t="s">
        <v>43</v>
      </c>
      <c r="K81" s="66" t="s">
        <v>43</v>
      </c>
      <c r="L81" s="66" t="s">
        <v>132</v>
      </c>
      <c r="M81" s="66" t="s">
        <v>131</v>
      </c>
      <c r="N81" s="66" t="s">
        <v>131</v>
      </c>
      <c r="O81" s="69" t="s">
        <v>155</v>
      </c>
      <c r="P81" s="70">
        <v>2000000</v>
      </c>
      <c r="Q81" s="131" t="s">
        <v>434</v>
      </c>
      <c r="R81" s="87"/>
      <c r="S81" s="87"/>
      <c r="T81" s="94" t="s">
        <v>423</v>
      </c>
    </row>
    <row r="82" spans="2:20" ht="51" x14ac:dyDescent="0.25">
      <c r="B82" s="66" t="s">
        <v>134</v>
      </c>
      <c r="C82" s="67" t="s">
        <v>175</v>
      </c>
      <c r="D82" s="66" t="s">
        <v>43</v>
      </c>
      <c r="E82" s="68" t="s">
        <v>174</v>
      </c>
      <c r="F82" s="66">
        <v>1</v>
      </c>
      <c r="G82" s="71" t="s">
        <v>394</v>
      </c>
      <c r="H82" s="66" t="s">
        <v>43</v>
      </c>
      <c r="I82" s="66" t="s">
        <v>43</v>
      </c>
      <c r="J82" s="66" t="s">
        <v>43</v>
      </c>
      <c r="K82" s="66" t="s">
        <v>43</v>
      </c>
      <c r="L82" s="66" t="s">
        <v>132</v>
      </c>
      <c r="M82" s="66" t="s">
        <v>131</v>
      </c>
      <c r="N82" s="66" t="s">
        <v>39</v>
      </c>
      <c r="O82" s="69" t="s">
        <v>145</v>
      </c>
      <c r="P82" s="70">
        <v>15015000</v>
      </c>
      <c r="Q82" s="131" t="s">
        <v>434</v>
      </c>
      <c r="R82" s="87"/>
      <c r="S82" s="87"/>
      <c r="T82" s="94" t="s">
        <v>423</v>
      </c>
    </row>
    <row r="83" spans="2:20" ht="60" x14ac:dyDescent="0.25">
      <c r="B83" s="66" t="s">
        <v>134</v>
      </c>
      <c r="C83" s="67" t="s">
        <v>173</v>
      </c>
      <c r="D83" s="66" t="s">
        <v>43</v>
      </c>
      <c r="E83" s="68" t="s">
        <v>172</v>
      </c>
      <c r="F83" s="66">
        <v>1</v>
      </c>
      <c r="G83" s="71" t="s">
        <v>394</v>
      </c>
      <c r="H83" s="66" t="s">
        <v>43</v>
      </c>
      <c r="I83" s="66" t="s">
        <v>43</v>
      </c>
      <c r="J83" s="66" t="s">
        <v>43</v>
      </c>
      <c r="K83" s="66" t="s">
        <v>43</v>
      </c>
      <c r="L83" s="66" t="s">
        <v>132</v>
      </c>
      <c r="M83" s="66" t="s">
        <v>227</v>
      </c>
      <c r="N83" s="66" t="s">
        <v>39</v>
      </c>
      <c r="O83" s="69" t="s">
        <v>145</v>
      </c>
      <c r="P83" s="70">
        <v>10489000</v>
      </c>
      <c r="Q83" s="131" t="s">
        <v>434</v>
      </c>
      <c r="R83" s="87"/>
      <c r="S83" s="87"/>
      <c r="T83" s="94" t="s">
        <v>423</v>
      </c>
    </row>
    <row r="84" spans="2:20" ht="90" x14ac:dyDescent="0.25">
      <c r="B84" s="66" t="s">
        <v>134</v>
      </c>
      <c r="C84" s="67" t="s">
        <v>171</v>
      </c>
      <c r="D84" s="66" t="s">
        <v>43</v>
      </c>
      <c r="E84" s="68" t="s">
        <v>170</v>
      </c>
      <c r="F84" s="66">
        <v>1</v>
      </c>
      <c r="G84" s="71" t="s">
        <v>395</v>
      </c>
      <c r="H84" s="66" t="s">
        <v>43</v>
      </c>
      <c r="I84" s="66" t="s">
        <v>43</v>
      </c>
      <c r="J84" s="66" t="s">
        <v>43</v>
      </c>
      <c r="K84" s="66" t="s">
        <v>43</v>
      </c>
      <c r="L84" s="66" t="s">
        <v>132</v>
      </c>
      <c r="M84" s="66" t="s">
        <v>131</v>
      </c>
      <c r="N84" s="66" t="s">
        <v>39</v>
      </c>
      <c r="O84" s="69" t="s">
        <v>145</v>
      </c>
      <c r="P84" s="70">
        <v>5478000</v>
      </c>
      <c r="Q84" s="131" t="s">
        <v>435</v>
      </c>
      <c r="R84" s="87"/>
      <c r="S84" s="87"/>
      <c r="T84" s="94" t="s">
        <v>423</v>
      </c>
    </row>
    <row r="85" spans="2:20" ht="75" x14ac:dyDescent="0.25">
      <c r="B85" s="66" t="s">
        <v>134</v>
      </c>
      <c r="C85" s="67" t="s">
        <v>169</v>
      </c>
      <c r="D85" s="66" t="s">
        <v>43</v>
      </c>
      <c r="E85" s="68" t="s">
        <v>168</v>
      </c>
      <c r="F85" s="66">
        <v>1</v>
      </c>
      <c r="G85" s="71" t="s">
        <v>394</v>
      </c>
      <c r="H85" s="66" t="s">
        <v>43</v>
      </c>
      <c r="I85" s="66" t="s">
        <v>43</v>
      </c>
      <c r="J85" s="66" t="s">
        <v>43</v>
      </c>
      <c r="K85" s="66" t="s">
        <v>43</v>
      </c>
      <c r="L85" s="66" t="s">
        <v>132</v>
      </c>
      <c r="M85" s="66" t="s">
        <v>131</v>
      </c>
      <c r="N85" s="66" t="s">
        <v>131</v>
      </c>
      <c r="O85" s="69" t="s">
        <v>167</v>
      </c>
      <c r="P85" s="70">
        <v>4500000</v>
      </c>
      <c r="Q85" s="131" t="s">
        <v>434</v>
      </c>
      <c r="R85" s="87"/>
      <c r="S85" s="87"/>
      <c r="T85" s="94" t="s">
        <v>423</v>
      </c>
    </row>
    <row r="86" spans="2:20" ht="75" customHeight="1" x14ac:dyDescent="0.25">
      <c r="B86" s="66" t="s">
        <v>134</v>
      </c>
      <c r="C86" s="67" t="s">
        <v>166</v>
      </c>
      <c r="D86" s="66" t="s">
        <v>43</v>
      </c>
      <c r="E86" s="68" t="s">
        <v>165</v>
      </c>
      <c r="F86" s="66">
        <v>1</v>
      </c>
      <c r="G86" s="71" t="s">
        <v>395</v>
      </c>
      <c r="H86" s="66" t="s">
        <v>43</v>
      </c>
      <c r="I86" s="66" t="s">
        <v>43</v>
      </c>
      <c r="J86" s="66" t="s">
        <v>43</v>
      </c>
      <c r="K86" s="66" t="s">
        <v>43</v>
      </c>
      <c r="L86" s="66" t="s">
        <v>132</v>
      </c>
      <c r="M86" s="66" t="s">
        <v>39</v>
      </c>
      <c r="N86" s="66" t="s">
        <v>39</v>
      </c>
      <c r="O86" s="69" t="s">
        <v>164</v>
      </c>
      <c r="P86" s="70">
        <v>4841000</v>
      </c>
      <c r="Q86" s="131" t="s">
        <v>454</v>
      </c>
      <c r="R86" s="87"/>
      <c r="S86" s="87"/>
      <c r="T86" s="94" t="s">
        <v>423</v>
      </c>
    </row>
    <row r="87" spans="2:20" ht="51" x14ac:dyDescent="0.25">
      <c r="B87" s="66" t="s">
        <v>134</v>
      </c>
      <c r="C87" s="67" t="s">
        <v>163</v>
      </c>
      <c r="D87" s="66" t="s">
        <v>43</v>
      </c>
      <c r="E87" s="68" t="s">
        <v>29</v>
      </c>
      <c r="F87" s="66">
        <v>1</v>
      </c>
      <c r="G87" s="71" t="s">
        <v>396</v>
      </c>
      <c r="H87" s="66" t="s">
        <v>43</v>
      </c>
      <c r="I87" s="66" t="s">
        <v>43</v>
      </c>
      <c r="J87" s="66" t="s">
        <v>43</v>
      </c>
      <c r="K87" s="66" t="s">
        <v>43</v>
      </c>
      <c r="L87" s="66" t="s">
        <v>132</v>
      </c>
      <c r="M87" s="66" t="s">
        <v>131</v>
      </c>
      <c r="N87" s="66" t="s">
        <v>39</v>
      </c>
      <c r="O87" s="69" t="s">
        <v>145</v>
      </c>
      <c r="P87" s="70">
        <v>6867000</v>
      </c>
      <c r="Q87" s="131" t="s">
        <v>455</v>
      </c>
      <c r="R87" s="87"/>
      <c r="S87" s="87"/>
      <c r="T87" s="94" t="s">
        <v>423</v>
      </c>
    </row>
    <row r="88" spans="2:20" ht="51" x14ac:dyDescent="0.25">
      <c r="B88" s="66" t="s">
        <v>134</v>
      </c>
      <c r="C88" s="67" t="s">
        <v>162</v>
      </c>
      <c r="D88" s="66" t="s">
        <v>43</v>
      </c>
      <c r="E88" s="68" t="s">
        <v>150</v>
      </c>
      <c r="F88" s="66">
        <v>1</v>
      </c>
      <c r="G88" s="71" t="s">
        <v>396</v>
      </c>
      <c r="H88" s="66" t="s">
        <v>43</v>
      </c>
      <c r="I88" s="66" t="s">
        <v>43</v>
      </c>
      <c r="J88" s="66" t="s">
        <v>43</v>
      </c>
      <c r="K88" s="66" t="s">
        <v>43</v>
      </c>
      <c r="L88" s="66" t="s">
        <v>132</v>
      </c>
      <c r="M88" s="66" t="s">
        <v>131</v>
      </c>
      <c r="N88" s="66" t="s">
        <v>131</v>
      </c>
      <c r="O88" s="69" t="s">
        <v>161</v>
      </c>
      <c r="P88" s="70">
        <v>1300000</v>
      </c>
      <c r="Q88" s="131" t="s">
        <v>455</v>
      </c>
      <c r="R88" s="87"/>
      <c r="S88" s="87"/>
      <c r="T88" s="94" t="s">
        <v>423</v>
      </c>
    </row>
    <row r="89" spans="2:20" ht="60" x14ac:dyDescent="0.25">
      <c r="B89" s="66" t="s">
        <v>134</v>
      </c>
      <c r="C89" s="67" t="s">
        <v>160</v>
      </c>
      <c r="D89" s="66" t="s">
        <v>43</v>
      </c>
      <c r="E89" s="68" t="s">
        <v>158</v>
      </c>
      <c r="F89" s="66">
        <v>1</v>
      </c>
      <c r="G89" s="71" t="s">
        <v>396</v>
      </c>
      <c r="H89" s="66" t="s">
        <v>43</v>
      </c>
      <c r="I89" s="66" t="s">
        <v>43</v>
      </c>
      <c r="J89" s="66" t="s">
        <v>43</v>
      </c>
      <c r="K89" s="66" t="s">
        <v>43</v>
      </c>
      <c r="L89" s="66" t="s">
        <v>132</v>
      </c>
      <c r="M89" s="66" t="s">
        <v>131</v>
      </c>
      <c r="N89" s="66" t="s">
        <v>131</v>
      </c>
      <c r="O89" s="69" t="s">
        <v>157</v>
      </c>
      <c r="P89" s="70">
        <v>2315000</v>
      </c>
      <c r="Q89" s="131" t="s">
        <v>455</v>
      </c>
      <c r="R89" s="87"/>
      <c r="S89" s="87"/>
      <c r="T89" s="94" t="s">
        <v>423</v>
      </c>
    </row>
    <row r="90" spans="2:20" ht="63.75" x14ac:dyDescent="0.25">
      <c r="B90" s="66" t="s">
        <v>134</v>
      </c>
      <c r="C90" s="67" t="s">
        <v>159</v>
      </c>
      <c r="D90" s="66" t="s">
        <v>43</v>
      </c>
      <c r="E90" s="68" t="s">
        <v>158</v>
      </c>
      <c r="F90" s="66">
        <v>1</v>
      </c>
      <c r="G90" s="71" t="s">
        <v>395</v>
      </c>
      <c r="H90" s="66" t="s">
        <v>43</v>
      </c>
      <c r="I90" s="66" t="s">
        <v>43</v>
      </c>
      <c r="J90" s="66" t="s">
        <v>43</v>
      </c>
      <c r="K90" s="66" t="s">
        <v>43</v>
      </c>
      <c r="L90" s="66" t="s">
        <v>132</v>
      </c>
      <c r="M90" s="66" t="s">
        <v>131</v>
      </c>
      <c r="N90" s="66" t="s">
        <v>131</v>
      </c>
      <c r="O90" s="69" t="s">
        <v>157</v>
      </c>
      <c r="P90" s="70">
        <v>5734000</v>
      </c>
      <c r="Q90" s="131" t="s">
        <v>436</v>
      </c>
      <c r="R90" s="87"/>
      <c r="S90" s="87"/>
      <c r="T90" s="94" t="s">
        <v>423</v>
      </c>
    </row>
    <row r="91" spans="2:20" ht="105" x14ac:dyDescent="0.25">
      <c r="B91" s="66" t="s">
        <v>134</v>
      </c>
      <c r="C91" s="67" t="s">
        <v>156</v>
      </c>
      <c r="D91" s="66" t="s">
        <v>43</v>
      </c>
      <c r="E91" s="68" t="s">
        <v>150</v>
      </c>
      <c r="F91" s="66">
        <v>1</v>
      </c>
      <c r="G91" s="71" t="s">
        <v>395</v>
      </c>
      <c r="H91" s="66" t="s">
        <v>43</v>
      </c>
      <c r="I91" s="66" t="s">
        <v>43</v>
      </c>
      <c r="J91" s="66" t="s">
        <v>43</v>
      </c>
      <c r="K91" s="66" t="s">
        <v>43</v>
      </c>
      <c r="L91" s="66" t="s">
        <v>132</v>
      </c>
      <c r="M91" s="66" t="s">
        <v>131</v>
      </c>
      <c r="N91" s="66" t="s">
        <v>131</v>
      </c>
      <c r="O91" s="69" t="s">
        <v>155</v>
      </c>
      <c r="P91" s="70">
        <v>3100000</v>
      </c>
      <c r="Q91" s="131" t="s">
        <v>454</v>
      </c>
      <c r="R91" s="87"/>
      <c r="S91" s="87"/>
      <c r="T91" s="94" t="s">
        <v>423</v>
      </c>
    </row>
    <row r="92" spans="2:20" ht="75" x14ac:dyDescent="0.25">
      <c r="B92" s="66" t="s">
        <v>134</v>
      </c>
      <c r="C92" s="67" t="s">
        <v>154</v>
      </c>
      <c r="D92" s="66" t="s">
        <v>43</v>
      </c>
      <c r="E92" s="68" t="s">
        <v>153</v>
      </c>
      <c r="F92" s="66">
        <v>1</v>
      </c>
      <c r="G92" s="71" t="s">
        <v>396</v>
      </c>
      <c r="H92" s="66" t="s">
        <v>43</v>
      </c>
      <c r="I92" s="66" t="s">
        <v>43</v>
      </c>
      <c r="J92" s="66" t="s">
        <v>43</v>
      </c>
      <c r="K92" s="66" t="s">
        <v>43</v>
      </c>
      <c r="L92" s="66" t="s">
        <v>132</v>
      </c>
      <c r="M92" s="66" t="s">
        <v>131</v>
      </c>
      <c r="N92" s="66" t="s">
        <v>39</v>
      </c>
      <c r="O92" s="69" t="s">
        <v>152</v>
      </c>
      <c r="P92" s="70">
        <v>385000</v>
      </c>
      <c r="Q92" s="131" t="s">
        <v>455</v>
      </c>
      <c r="R92" s="87"/>
      <c r="S92" s="87"/>
      <c r="T92" s="94" t="s">
        <v>423</v>
      </c>
    </row>
    <row r="93" spans="2:20" ht="60" customHeight="1" x14ac:dyDescent="0.25">
      <c r="B93" s="66" t="s">
        <v>134</v>
      </c>
      <c r="C93" s="67" t="s">
        <v>151</v>
      </c>
      <c r="D93" s="66" t="s">
        <v>43</v>
      </c>
      <c r="E93" s="68" t="s">
        <v>150</v>
      </c>
      <c r="F93" s="66">
        <v>1</v>
      </c>
      <c r="G93" s="71" t="s">
        <v>397</v>
      </c>
      <c r="H93" s="66" t="s">
        <v>43</v>
      </c>
      <c r="I93" s="66" t="s">
        <v>43</v>
      </c>
      <c r="J93" s="66" t="s">
        <v>43</v>
      </c>
      <c r="K93" s="66" t="s">
        <v>43</v>
      </c>
      <c r="L93" s="66" t="s">
        <v>132</v>
      </c>
      <c r="M93" s="66" t="s">
        <v>131</v>
      </c>
      <c r="N93" s="66" t="s">
        <v>131</v>
      </c>
      <c r="O93" s="69" t="s">
        <v>145</v>
      </c>
      <c r="P93" s="70">
        <v>28300000</v>
      </c>
      <c r="Q93" s="131" t="s">
        <v>458</v>
      </c>
      <c r="R93" s="87"/>
      <c r="S93" s="87"/>
      <c r="T93" s="128" t="s">
        <v>423</v>
      </c>
    </row>
    <row r="94" spans="2:20" ht="255" x14ac:dyDescent="0.25">
      <c r="B94" s="66" t="s">
        <v>134</v>
      </c>
      <c r="C94" s="67" t="s">
        <v>149</v>
      </c>
      <c r="D94" s="66" t="s">
        <v>43</v>
      </c>
      <c r="E94" s="68" t="s">
        <v>148</v>
      </c>
      <c r="F94" s="66">
        <v>1</v>
      </c>
      <c r="G94" s="71" t="s">
        <v>398</v>
      </c>
      <c r="H94" s="66" t="s">
        <v>43</v>
      </c>
      <c r="I94" s="66" t="s">
        <v>43</v>
      </c>
      <c r="J94" s="66" t="s">
        <v>43</v>
      </c>
      <c r="K94" s="66" t="s">
        <v>43</v>
      </c>
      <c r="L94" s="66" t="s">
        <v>132</v>
      </c>
      <c r="M94" s="66" t="s">
        <v>131</v>
      </c>
      <c r="N94" s="66" t="s">
        <v>39</v>
      </c>
      <c r="O94" s="69" t="s">
        <v>147</v>
      </c>
      <c r="P94" s="70">
        <v>1380000</v>
      </c>
      <c r="Q94" s="131" t="s">
        <v>456</v>
      </c>
      <c r="R94" s="88"/>
      <c r="S94" s="87"/>
      <c r="T94" s="128" t="s">
        <v>423</v>
      </c>
    </row>
    <row r="95" spans="2:20" ht="60" x14ac:dyDescent="0.25">
      <c r="B95" s="66" t="s">
        <v>134</v>
      </c>
      <c r="C95" s="67" t="s">
        <v>146</v>
      </c>
      <c r="D95" s="66" t="s">
        <v>43</v>
      </c>
      <c r="E95" s="68" t="s">
        <v>136</v>
      </c>
      <c r="F95" s="66">
        <v>2</v>
      </c>
      <c r="G95" s="71" t="s">
        <v>399</v>
      </c>
      <c r="H95" s="66" t="s">
        <v>43</v>
      </c>
      <c r="I95" s="66" t="s">
        <v>43</v>
      </c>
      <c r="J95" s="66" t="s">
        <v>43</v>
      </c>
      <c r="K95" s="66" t="s">
        <v>43</v>
      </c>
      <c r="L95" s="66" t="s">
        <v>132</v>
      </c>
      <c r="M95" s="66" t="s">
        <v>131</v>
      </c>
      <c r="N95" s="66" t="s">
        <v>39</v>
      </c>
      <c r="O95" s="69" t="s">
        <v>145</v>
      </c>
      <c r="P95" s="70">
        <v>5000000</v>
      </c>
      <c r="Q95" s="131" t="s">
        <v>457</v>
      </c>
      <c r="R95" s="87"/>
      <c r="S95" s="87"/>
      <c r="T95" s="94" t="s">
        <v>423</v>
      </c>
    </row>
    <row r="96" spans="2:20" ht="60" x14ac:dyDescent="0.25">
      <c r="B96" s="66" t="s">
        <v>134</v>
      </c>
      <c r="C96" s="67" t="s">
        <v>144</v>
      </c>
      <c r="D96" s="66" t="s">
        <v>43</v>
      </c>
      <c r="E96" s="68" t="s">
        <v>136</v>
      </c>
      <c r="F96" s="66">
        <v>2</v>
      </c>
      <c r="G96" s="71" t="s">
        <v>400</v>
      </c>
      <c r="H96" s="66" t="s">
        <v>43</v>
      </c>
      <c r="I96" s="66" t="s">
        <v>43</v>
      </c>
      <c r="J96" s="66" t="s">
        <v>43</v>
      </c>
      <c r="K96" s="66" t="s">
        <v>43</v>
      </c>
      <c r="L96" s="66" t="s">
        <v>132</v>
      </c>
      <c r="M96" s="66" t="s">
        <v>39</v>
      </c>
      <c r="N96" s="66" t="s">
        <v>39</v>
      </c>
      <c r="O96" s="69" t="s">
        <v>135</v>
      </c>
      <c r="P96" s="70">
        <v>7200000</v>
      </c>
      <c r="Q96" s="131" t="s">
        <v>457</v>
      </c>
      <c r="R96" s="87"/>
      <c r="S96" s="87"/>
      <c r="T96" s="94" t="s">
        <v>423</v>
      </c>
    </row>
    <row r="97" spans="2:20" ht="60" x14ac:dyDescent="0.25">
      <c r="B97" s="66" t="s">
        <v>134</v>
      </c>
      <c r="C97" s="67" t="s">
        <v>143</v>
      </c>
      <c r="D97" s="66" t="s">
        <v>43</v>
      </c>
      <c r="E97" s="68" t="s">
        <v>136</v>
      </c>
      <c r="F97" s="66">
        <v>2</v>
      </c>
      <c r="G97" s="71" t="s">
        <v>399</v>
      </c>
      <c r="H97" s="66" t="s">
        <v>43</v>
      </c>
      <c r="I97" s="66" t="s">
        <v>43</v>
      </c>
      <c r="J97" s="66" t="s">
        <v>43</v>
      </c>
      <c r="K97" s="66" t="s">
        <v>43</v>
      </c>
      <c r="L97" s="66" t="s">
        <v>132</v>
      </c>
      <c r="M97" s="66" t="s">
        <v>131</v>
      </c>
      <c r="N97" s="66" t="s">
        <v>39</v>
      </c>
      <c r="O97" s="69" t="s">
        <v>142</v>
      </c>
      <c r="P97" s="70">
        <v>2400000</v>
      </c>
      <c r="Q97" s="131" t="s">
        <v>457</v>
      </c>
      <c r="R97" s="87"/>
      <c r="S97" s="87"/>
      <c r="T97" s="94" t="s">
        <v>423</v>
      </c>
    </row>
    <row r="98" spans="2:20" ht="60" x14ac:dyDescent="0.25">
      <c r="B98" s="66" t="s">
        <v>134</v>
      </c>
      <c r="C98" s="67" t="s">
        <v>141</v>
      </c>
      <c r="D98" s="66" t="s">
        <v>43</v>
      </c>
      <c r="E98" s="68" t="s">
        <v>136</v>
      </c>
      <c r="F98" s="66">
        <v>2</v>
      </c>
      <c r="G98" s="71" t="s">
        <v>399</v>
      </c>
      <c r="H98" s="66" t="s">
        <v>43</v>
      </c>
      <c r="I98" s="66" t="s">
        <v>43</v>
      </c>
      <c r="J98" s="66" t="s">
        <v>43</v>
      </c>
      <c r="K98" s="66" t="s">
        <v>43</v>
      </c>
      <c r="L98" s="66" t="s">
        <v>132</v>
      </c>
      <c r="M98" s="66" t="s">
        <v>39</v>
      </c>
      <c r="N98" s="66" t="s">
        <v>39</v>
      </c>
      <c r="O98" s="69" t="s">
        <v>135</v>
      </c>
      <c r="P98" s="70">
        <v>9600000</v>
      </c>
      <c r="Q98" s="131" t="s">
        <v>457</v>
      </c>
      <c r="R98" s="87"/>
      <c r="S98" s="87"/>
      <c r="T98" s="94" t="s">
        <v>423</v>
      </c>
    </row>
    <row r="99" spans="2:20" ht="60" x14ac:dyDescent="0.25">
      <c r="B99" s="66" t="s">
        <v>134</v>
      </c>
      <c r="C99" s="67" t="s">
        <v>140</v>
      </c>
      <c r="D99" s="66" t="s">
        <v>43</v>
      </c>
      <c r="E99" s="68" t="s">
        <v>136</v>
      </c>
      <c r="F99" s="66">
        <v>2</v>
      </c>
      <c r="G99" s="71" t="s">
        <v>400</v>
      </c>
      <c r="H99" s="66" t="s">
        <v>43</v>
      </c>
      <c r="I99" s="66" t="s">
        <v>43</v>
      </c>
      <c r="J99" s="66" t="s">
        <v>43</v>
      </c>
      <c r="K99" s="66" t="s">
        <v>43</v>
      </c>
      <c r="L99" s="66" t="s">
        <v>132</v>
      </c>
      <c r="M99" s="66" t="s">
        <v>39</v>
      </c>
      <c r="N99" s="66" t="s">
        <v>39</v>
      </c>
      <c r="O99" s="69" t="s">
        <v>135</v>
      </c>
      <c r="P99" s="70">
        <v>1700000</v>
      </c>
      <c r="Q99" s="131" t="s">
        <v>457</v>
      </c>
      <c r="R99" s="87"/>
      <c r="S99" s="87"/>
      <c r="T99" s="94" t="s">
        <v>423</v>
      </c>
    </row>
    <row r="100" spans="2:20" ht="60" x14ac:dyDescent="0.25">
      <c r="B100" s="66" t="s">
        <v>134</v>
      </c>
      <c r="C100" s="67" t="s">
        <v>139</v>
      </c>
      <c r="D100" s="66" t="s">
        <v>43</v>
      </c>
      <c r="E100" s="68" t="s">
        <v>136</v>
      </c>
      <c r="F100" s="66">
        <v>2</v>
      </c>
      <c r="G100" s="71" t="s">
        <v>399</v>
      </c>
      <c r="H100" s="66" t="s">
        <v>43</v>
      </c>
      <c r="I100" s="66" t="s">
        <v>43</v>
      </c>
      <c r="J100" s="66" t="s">
        <v>43</v>
      </c>
      <c r="K100" s="66" t="s">
        <v>43</v>
      </c>
      <c r="L100" s="66" t="s">
        <v>132</v>
      </c>
      <c r="M100" s="66" t="s">
        <v>39</v>
      </c>
      <c r="N100" s="66" t="s">
        <v>39</v>
      </c>
      <c r="O100" s="69" t="s">
        <v>135</v>
      </c>
      <c r="P100" s="70">
        <v>1410000</v>
      </c>
      <c r="Q100" s="131" t="s">
        <v>457</v>
      </c>
      <c r="R100" s="87"/>
      <c r="S100" s="87"/>
      <c r="T100" s="94" t="s">
        <v>423</v>
      </c>
    </row>
    <row r="101" spans="2:20" ht="60" x14ac:dyDescent="0.25">
      <c r="B101" s="66" t="s">
        <v>134</v>
      </c>
      <c r="C101" s="67" t="s">
        <v>138</v>
      </c>
      <c r="D101" s="66" t="s">
        <v>43</v>
      </c>
      <c r="E101" s="68" t="s">
        <v>136</v>
      </c>
      <c r="F101" s="66">
        <v>2</v>
      </c>
      <c r="G101" s="71" t="s">
        <v>400</v>
      </c>
      <c r="H101" s="66" t="s">
        <v>43</v>
      </c>
      <c r="I101" s="66" t="s">
        <v>43</v>
      </c>
      <c r="J101" s="66" t="s">
        <v>43</v>
      </c>
      <c r="K101" s="66" t="s">
        <v>43</v>
      </c>
      <c r="L101" s="66" t="s">
        <v>132</v>
      </c>
      <c r="M101" s="66" t="s">
        <v>39</v>
      </c>
      <c r="N101" s="66" t="s">
        <v>39</v>
      </c>
      <c r="O101" s="69" t="s">
        <v>135</v>
      </c>
      <c r="P101" s="70">
        <v>8000000</v>
      </c>
      <c r="Q101" s="131" t="s">
        <v>457</v>
      </c>
      <c r="R101" s="87"/>
      <c r="S101" s="87"/>
      <c r="T101" s="94" t="s">
        <v>423</v>
      </c>
    </row>
    <row r="102" spans="2:20" ht="60" x14ac:dyDescent="0.25">
      <c r="B102" s="66" t="s">
        <v>134</v>
      </c>
      <c r="C102" s="67" t="s">
        <v>137</v>
      </c>
      <c r="D102" s="66" t="s">
        <v>43</v>
      </c>
      <c r="E102" s="68" t="s">
        <v>136</v>
      </c>
      <c r="F102" s="66">
        <v>2</v>
      </c>
      <c r="G102" s="71" t="s">
        <v>400</v>
      </c>
      <c r="H102" s="66" t="s">
        <v>43</v>
      </c>
      <c r="I102" s="66" t="s">
        <v>43</v>
      </c>
      <c r="J102" s="66" t="s">
        <v>43</v>
      </c>
      <c r="K102" s="66" t="s">
        <v>43</v>
      </c>
      <c r="L102" s="66" t="s">
        <v>132</v>
      </c>
      <c r="M102" s="66" t="s">
        <v>39</v>
      </c>
      <c r="N102" s="66" t="s">
        <v>39</v>
      </c>
      <c r="O102" s="69" t="s">
        <v>135</v>
      </c>
      <c r="P102" s="70">
        <v>350000</v>
      </c>
      <c r="Q102" s="131" t="s">
        <v>457</v>
      </c>
      <c r="R102" s="87"/>
      <c r="S102" s="87"/>
      <c r="T102" s="94" t="s">
        <v>423</v>
      </c>
    </row>
    <row r="103" spans="2:20" x14ac:dyDescent="0.25">
      <c r="B103" s="66" t="s">
        <v>134</v>
      </c>
      <c r="C103" s="67" t="s">
        <v>228</v>
      </c>
      <c r="D103" s="66" t="s">
        <v>43</v>
      </c>
      <c r="E103" s="68" t="s">
        <v>133</v>
      </c>
      <c r="F103" s="66">
        <v>3</v>
      </c>
      <c r="G103" s="66"/>
      <c r="H103" s="66" t="s">
        <v>43</v>
      </c>
      <c r="I103" s="66" t="s">
        <v>43</v>
      </c>
      <c r="J103" s="66" t="s">
        <v>43</v>
      </c>
      <c r="K103" s="66" t="s">
        <v>43</v>
      </c>
      <c r="L103" s="66" t="s">
        <v>132</v>
      </c>
      <c r="M103" s="66" t="s">
        <v>131</v>
      </c>
      <c r="N103" s="66" t="s">
        <v>131</v>
      </c>
      <c r="O103" s="69" t="s">
        <v>229</v>
      </c>
      <c r="P103" s="70">
        <v>5737900</v>
      </c>
      <c r="Q103" s="131" t="s">
        <v>448</v>
      </c>
      <c r="R103" s="87"/>
      <c r="S103" s="87"/>
      <c r="T103" s="94" t="s">
        <v>423</v>
      </c>
    </row>
    <row r="104" spans="2:20" ht="45" x14ac:dyDescent="0.25">
      <c r="B104" s="66" t="s">
        <v>134</v>
      </c>
      <c r="C104" s="67" t="s">
        <v>230</v>
      </c>
      <c r="D104" s="66" t="s">
        <v>43</v>
      </c>
      <c r="E104" s="68" t="s">
        <v>133</v>
      </c>
      <c r="F104" s="66">
        <v>3</v>
      </c>
      <c r="G104" s="66"/>
      <c r="H104" s="66" t="s">
        <v>43</v>
      </c>
      <c r="I104" s="66" t="s">
        <v>43</v>
      </c>
      <c r="J104" s="66" t="s">
        <v>43</v>
      </c>
      <c r="K104" s="66" t="s">
        <v>43</v>
      </c>
      <c r="L104" s="66" t="s">
        <v>132</v>
      </c>
      <c r="M104" s="66" t="s">
        <v>131</v>
      </c>
      <c r="N104" s="66" t="s">
        <v>131</v>
      </c>
      <c r="O104" s="69" t="s">
        <v>229</v>
      </c>
      <c r="P104" s="70">
        <v>237850</v>
      </c>
      <c r="Q104" s="131" t="s">
        <v>448</v>
      </c>
      <c r="R104" s="88"/>
      <c r="S104" s="87"/>
      <c r="T104" s="94" t="s">
        <v>423</v>
      </c>
    </row>
    <row r="105" spans="2:20" ht="30" x14ac:dyDescent="0.25">
      <c r="B105" s="66" t="s">
        <v>134</v>
      </c>
      <c r="C105" s="67" t="s">
        <v>231</v>
      </c>
      <c r="D105" s="66" t="s">
        <v>43</v>
      </c>
      <c r="E105" s="68" t="s">
        <v>133</v>
      </c>
      <c r="F105" s="66">
        <v>3</v>
      </c>
      <c r="G105" s="66"/>
      <c r="H105" s="66" t="s">
        <v>43</v>
      </c>
      <c r="I105" s="66" t="s">
        <v>43</v>
      </c>
      <c r="J105" s="66" t="s">
        <v>43</v>
      </c>
      <c r="K105" s="66" t="s">
        <v>43</v>
      </c>
      <c r="L105" s="66" t="s">
        <v>132</v>
      </c>
      <c r="M105" s="66" t="s">
        <v>131</v>
      </c>
      <c r="N105" s="66" t="s">
        <v>131</v>
      </c>
      <c r="O105" s="69" t="s">
        <v>229</v>
      </c>
      <c r="P105" s="70">
        <v>561280</v>
      </c>
      <c r="Q105" s="131" t="s">
        <v>448</v>
      </c>
      <c r="R105" s="88"/>
      <c r="S105" s="87"/>
      <c r="T105" s="94" t="s">
        <v>423</v>
      </c>
    </row>
    <row r="106" spans="2:20" ht="45" x14ac:dyDescent="0.25">
      <c r="B106" s="66" t="s">
        <v>134</v>
      </c>
      <c r="C106" s="67" t="s">
        <v>232</v>
      </c>
      <c r="D106" s="66" t="s">
        <v>43</v>
      </c>
      <c r="E106" s="68" t="s">
        <v>133</v>
      </c>
      <c r="F106" s="66">
        <v>3</v>
      </c>
      <c r="G106" s="66"/>
      <c r="H106" s="66" t="s">
        <v>43</v>
      </c>
      <c r="I106" s="66" t="s">
        <v>43</v>
      </c>
      <c r="J106" s="66" t="s">
        <v>43</v>
      </c>
      <c r="K106" s="66" t="s">
        <v>43</v>
      </c>
      <c r="L106" s="66" t="s">
        <v>132</v>
      </c>
      <c r="M106" s="66" t="s">
        <v>131</v>
      </c>
      <c r="N106" s="66" t="s">
        <v>39</v>
      </c>
      <c r="O106" s="69" t="s">
        <v>229</v>
      </c>
      <c r="P106" s="70">
        <v>200000</v>
      </c>
      <c r="Q106" s="131" t="s">
        <v>448</v>
      </c>
      <c r="R106" s="88"/>
      <c r="S106" s="87"/>
      <c r="T106" s="94" t="s">
        <v>423</v>
      </c>
    </row>
    <row r="107" spans="2:20" ht="30" x14ac:dyDescent="0.25">
      <c r="B107" s="66" t="s">
        <v>134</v>
      </c>
      <c r="C107" s="67" t="s">
        <v>233</v>
      </c>
      <c r="D107" s="66" t="s">
        <v>43</v>
      </c>
      <c r="E107" s="68" t="s">
        <v>133</v>
      </c>
      <c r="F107" s="66">
        <v>3</v>
      </c>
      <c r="G107" s="66"/>
      <c r="H107" s="66" t="s">
        <v>43</v>
      </c>
      <c r="I107" s="66" t="s">
        <v>43</v>
      </c>
      <c r="J107" s="66" t="s">
        <v>43</v>
      </c>
      <c r="K107" s="66" t="s">
        <v>43</v>
      </c>
      <c r="L107" s="66" t="s">
        <v>132</v>
      </c>
      <c r="M107" s="66" t="s">
        <v>131</v>
      </c>
      <c r="N107" s="66" t="s">
        <v>39</v>
      </c>
      <c r="O107" s="69" t="s">
        <v>229</v>
      </c>
      <c r="P107" s="70">
        <v>387500</v>
      </c>
      <c r="Q107" s="131" t="s">
        <v>448</v>
      </c>
      <c r="R107" s="88"/>
      <c r="S107" s="87"/>
      <c r="T107" s="94" t="s">
        <v>423</v>
      </c>
    </row>
    <row r="108" spans="2:20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2:20" ht="19.5" thickBot="1" x14ac:dyDescent="0.35">
      <c r="B109" s="81" t="s">
        <v>3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2:20" ht="57" x14ac:dyDescent="0.25">
      <c r="B110" s="175" t="s">
        <v>24</v>
      </c>
      <c r="C110" s="144" t="s">
        <v>23</v>
      </c>
      <c r="D110" s="144" t="s">
        <v>22</v>
      </c>
      <c r="E110" s="144" t="s">
        <v>21</v>
      </c>
      <c r="F110" s="144" t="s">
        <v>20</v>
      </c>
      <c r="G110" s="194" t="s">
        <v>260</v>
      </c>
      <c r="H110" s="144" t="s">
        <v>19</v>
      </c>
      <c r="I110" s="144"/>
      <c r="J110" s="144"/>
      <c r="K110" s="144" t="s">
        <v>18</v>
      </c>
      <c r="L110" s="107" t="s">
        <v>17</v>
      </c>
      <c r="M110" s="107" t="s">
        <v>16</v>
      </c>
      <c r="N110" s="107" t="s">
        <v>15</v>
      </c>
      <c r="O110" s="107" t="s">
        <v>14</v>
      </c>
      <c r="P110" s="144" t="s">
        <v>13</v>
      </c>
      <c r="Q110" s="144" t="s">
        <v>393</v>
      </c>
      <c r="R110" s="144" t="s">
        <v>416</v>
      </c>
      <c r="S110" s="144" t="s">
        <v>417</v>
      </c>
      <c r="T110" s="156" t="s">
        <v>418</v>
      </c>
    </row>
    <row r="111" spans="2:20" ht="15.75" thickBot="1" x14ac:dyDescent="0.3">
      <c r="B111" s="176"/>
      <c r="C111" s="155"/>
      <c r="D111" s="155"/>
      <c r="E111" s="155"/>
      <c r="F111" s="155"/>
      <c r="G111" s="195"/>
      <c r="H111" s="108" t="s">
        <v>12</v>
      </c>
      <c r="I111" s="108" t="s">
        <v>11</v>
      </c>
      <c r="J111" s="108" t="s">
        <v>10</v>
      </c>
      <c r="K111" s="155"/>
      <c r="L111" s="109" t="s">
        <v>9</v>
      </c>
      <c r="M111" s="109" t="s">
        <v>9</v>
      </c>
      <c r="N111" s="109" t="s">
        <v>9</v>
      </c>
      <c r="O111" s="109" t="s">
        <v>9</v>
      </c>
      <c r="P111" s="155"/>
      <c r="Q111" s="155"/>
      <c r="R111" s="155"/>
      <c r="S111" s="155"/>
      <c r="T111" s="157"/>
    </row>
    <row r="112" spans="2:20" ht="60" x14ac:dyDescent="0.25">
      <c r="B112" s="78" t="s">
        <v>45</v>
      </c>
      <c r="C112" s="104" t="s">
        <v>123</v>
      </c>
      <c r="D112" s="105"/>
      <c r="E112" s="78" t="s">
        <v>122</v>
      </c>
      <c r="F112" s="78" t="s">
        <v>121</v>
      </c>
      <c r="G112" s="77" t="s">
        <v>265</v>
      </c>
      <c r="H112" s="106">
        <f>188934514*0.85</f>
        <v>160594336.90000001</v>
      </c>
      <c r="I112" s="106">
        <f>188934514*0.15</f>
        <v>28340177.099999998</v>
      </c>
      <c r="J112" s="106">
        <v>0</v>
      </c>
      <c r="K112" s="78" t="s">
        <v>25</v>
      </c>
      <c r="L112" s="78" t="s">
        <v>120</v>
      </c>
      <c r="M112" s="78" t="s">
        <v>120</v>
      </c>
      <c r="N112" s="78" t="s">
        <v>120</v>
      </c>
      <c r="O112" s="78" t="s">
        <v>119</v>
      </c>
      <c r="P112" s="105"/>
      <c r="Q112" s="131" t="s">
        <v>445</v>
      </c>
      <c r="R112" s="94"/>
      <c r="S112" s="94"/>
      <c r="T112" s="87" t="s">
        <v>423</v>
      </c>
    </row>
    <row r="113" spans="2:20" ht="90" x14ac:dyDescent="0.25">
      <c r="B113" s="3" t="s">
        <v>45</v>
      </c>
      <c r="C113" s="7" t="s">
        <v>126</v>
      </c>
      <c r="D113" s="8"/>
      <c r="E113" s="19" t="s">
        <v>125</v>
      </c>
      <c r="F113" s="19" t="s">
        <v>121</v>
      </c>
      <c r="G113" s="11" t="s">
        <v>266</v>
      </c>
      <c r="H113" s="10">
        <f>292500000*0.85</f>
        <v>248625000</v>
      </c>
      <c r="I113" s="10">
        <f>292500000*0.15</f>
        <v>43875000</v>
      </c>
      <c r="J113" s="10">
        <v>0</v>
      </c>
      <c r="K113" s="19" t="s">
        <v>25</v>
      </c>
      <c r="L113" s="19" t="s">
        <v>124</v>
      </c>
      <c r="M113" s="19" t="s">
        <v>124</v>
      </c>
      <c r="N113" s="19" t="s">
        <v>124</v>
      </c>
      <c r="O113" s="19" t="s">
        <v>119</v>
      </c>
      <c r="P113" s="8"/>
      <c r="Q113" s="131" t="s">
        <v>431</v>
      </c>
      <c r="R113" s="65"/>
      <c r="S113" s="87"/>
      <c r="T113" s="87" t="s">
        <v>423</v>
      </c>
    </row>
    <row r="114" spans="2:20" ht="90" x14ac:dyDescent="0.25">
      <c r="B114" s="3" t="s">
        <v>45</v>
      </c>
      <c r="C114" s="8" t="s">
        <v>130</v>
      </c>
      <c r="D114" s="8"/>
      <c r="E114" s="19" t="s">
        <v>125</v>
      </c>
      <c r="F114" s="19" t="s">
        <v>121</v>
      </c>
      <c r="G114" s="11" t="s">
        <v>266</v>
      </c>
      <c r="H114" s="10">
        <v>47311714.770000003</v>
      </c>
      <c r="I114" s="10">
        <v>8349126.1399999997</v>
      </c>
      <c r="J114" s="10">
        <v>0</v>
      </c>
      <c r="K114" s="19" t="s">
        <v>129</v>
      </c>
      <c r="L114" s="17" t="s">
        <v>120</v>
      </c>
      <c r="M114" s="17" t="s">
        <v>120</v>
      </c>
      <c r="N114" s="17" t="s">
        <v>120</v>
      </c>
      <c r="O114" s="19" t="s">
        <v>128</v>
      </c>
      <c r="P114" s="7" t="s">
        <v>127</v>
      </c>
      <c r="Q114" s="131" t="s">
        <v>431</v>
      </c>
      <c r="R114" s="65"/>
      <c r="S114" s="87"/>
      <c r="T114" s="87" t="s">
        <v>423</v>
      </c>
    </row>
    <row r="115" spans="2:20" ht="90" x14ac:dyDescent="0.25">
      <c r="B115" s="5" t="s">
        <v>45</v>
      </c>
      <c r="C115" s="8" t="s">
        <v>267</v>
      </c>
      <c r="D115" s="8"/>
      <c r="E115" s="19" t="s">
        <v>125</v>
      </c>
      <c r="F115" s="19" t="s">
        <v>121</v>
      </c>
      <c r="G115" s="11" t="s">
        <v>268</v>
      </c>
      <c r="H115" s="10">
        <v>4420000</v>
      </c>
      <c r="I115" s="10">
        <v>780000</v>
      </c>
      <c r="J115" s="10">
        <v>0</v>
      </c>
      <c r="K115" s="19" t="s">
        <v>25</v>
      </c>
      <c r="L115" s="29" t="s">
        <v>0</v>
      </c>
      <c r="M115" s="17" t="s">
        <v>269</v>
      </c>
      <c r="N115" s="17" t="s">
        <v>269</v>
      </c>
      <c r="O115" s="19" t="s">
        <v>83</v>
      </c>
      <c r="P115" s="7"/>
      <c r="Q115" s="131" t="s">
        <v>431</v>
      </c>
      <c r="R115" s="75"/>
      <c r="S115" s="75"/>
      <c r="T115" s="87" t="s">
        <v>423</v>
      </c>
    </row>
    <row r="116" spans="2:20" ht="90" x14ac:dyDescent="0.25">
      <c r="B116" s="5" t="s">
        <v>45</v>
      </c>
      <c r="C116" s="7" t="s">
        <v>270</v>
      </c>
      <c r="D116" s="8"/>
      <c r="E116" s="19" t="s">
        <v>125</v>
      </c>
      <c r="F116" s="19" t="s">
        <v>121</v>
      </c>
      <c r="G116" s="11" t="s">
        <v>271</v>
      </c>
      <c r="H116" s="10" t="s">
        <v>0</v>
      </c>
      <c r="I116" s="10" t="s">
        <v>0</v>
      </c>
      <c r="J116" s="10" t="s">
        <v>0</v>
      </c>
      <c r="K116" s="19" t="s">
        <v>25</v>
      </c>
      <c r="L116" s="17" t="s">
        <v>0</v>
      </c>
      <c r="M116" s="17" t="s">
        <v>88</v>
      </c>
      <c r="N116" s="17" t="s">
        <v>88</v>
      </c>
      <c r="O116" s="17" t="s">
        <v>103</v>
      </c>
      <c r="P116" s="7" t="s">
        <v>272</v>
      </c>
      <c r="Q116" s="131" t="s">
        <v>438</v>
      </c>
      <c r="R116" s="75"/>
      <c r="S116" s="87"/>
      <c r="T116" s="87" t="s">
        <v>423</v>
      </c>
    </row>
    <row r="117" spans="2:20" ht="90" x14ac:dyDescent="0.25">
      <c r="B117" s="5" t="s">
        <v>45</v>
      </c>
      <c r="C117" s="7" t="s">
        <v>273</v>
      </c>
      <c r="D117" s="8"/>
      <c r="E117" s="19" t="s">
        <v>125</v>
      </c>
      <c r="F117" s="19" t="s">
        <v>121</v>
      </c>
      <c r="G117" s="11" t="s">
        <v>274</v>
      </c>
      <c r="H117" s="10">
        <v>13175000</v>
      </c>
      <c r="I117" s="10">
        <v>2325000</v>
      </c>
      <c r="J117" s="10">
        <v>0</v>
      </c>
      <c r="K117" s="19" t="s">
        <v>25</v>
      </c>
      <c r="L117" s="17" t="s">
        <v>0</v>
      </c>
      <c r="M117" s="17" t="s">
        <v>88</v>
      </c>
      <c r="N117" s="17" t="s">
        <v>88</v>
      </c>
      <c r="O117" s="19" t="s">
        <v>103</v>
      </c>
      <c r="P117" s="7"/>
      <c r="Q117" s="131" t="s">
        <v>438</v>
      </c>
      <c r="R117" s="75"/>
      <c r="S117" s="87"/>
      <c r="T117" s="87" t="s">
        <v>423</v>
      </c>
    </row>
    <row r="118" spans="2:20" ht="60" x14ac:dyDescent="0.25">
      <c r="B118" s="5" t="s">
        <v>45</v>
      </c>
      <c r="C118" s="7" t="s">
        <v>275</v>
      </c>
      <c r="D118" s="8"/>
      <c r="E118" s="19" t="s">
        <v>122</v>
      </c>
      <c r="F118" s="19" t="s">
        <v>121</v>
      </c>
      <c r="G118" s="11" t="s">
        <v>265</v>
      </c>
      <c r="H118" s="10">
        <v>14790000</v>
      </c>
      <c r="I118" s="10">
        <v>2610000</v>
      </c>
      <c r="J118" s="10">
        <v>0</v>
      </c>
      <c r="K118" s="19" t="s">
        <v>25</v>
      </c>
      <c r="L118" s="29" t="s">
        <v>0</v>
      </c>
      <c r="M118" s="17" t="s">
        <v>104</v>
      </c>
      <c r="N118" s="17" t="s">
        <v>104</v>
      </c>
      <c r="O118" s="23" t="s">
        <v>87</v>
      </c>
      <c r="P118" s="7"/>
      <c r="Q118" s="131" t="s">
        <v>445</v>
      </c>
      <c r="R118" s="75"/>
      <c r="S118" s="87"/>
      <c r="T118" s="87" t="s">
        <v>423</v>
      </c>
    </row>
    <row r="119" spans="2:20" ht="60" x14ac:dyDescent="0.25">
      <c r="B119" s="5" t="s">
        <v>45</v>
      </c>
      <c r="C119" s="11" t="s">
        <v>118</v>
      </c>
      <c r="D119" s="5"/>
      <c r="E119" s="5" t="s">
        <v>85</v>
      </c>
      <c r="F119" s="5" t="s">
        <v>105</v>
      </c>
      <c r="G119" s="11" t="s">
        <v>276</v>
      </c>
      <c r="H119" s="12">
        <f>226565786*0.85</f>
        <v>192580918.09999999</v>
      </c>
      <c r="I119" s="12">
        <f>226565786*0.15</f>
        <v>33984867.899999999</v>
      </c>
      <c r="J119" s="12">
        <v>0</v>
      </c>
      <c r="K119" s="5" t="s">
        <v>92</v>
      </c>
      <c r="L119" s="5" t="s">
        <v>90</v>
      </c>
      <c r="M119" s="5" t="s">
        <v>90</v>
      </c>
      <c r="N119" s="5" t="s">
        <v>90</v>
      </c>
      <c r="O119" s="5" t="s">
        <v>113</v>
      </c>
      <c r="P119" s="5"/>
      <c r="Q119" s="131" t="s">
        <v>432</v>
      </c>
      <c r="R119" s="75"/>
      <c r="S119" s="75"/>
      <c r="T119" s="87" t="s">
        <v>423</v>
      </c>
    </row>
    <row r="120" spans="2:20" ht="60" x14ac:dyDescent="0.25">
      <c r="B120" s="5" t="s">
        <v>45</v>
      </c>
      <c r="C120" s="11" t="s">
        <v>116</v>
      </c>
      <c r="D120" s="5"/>
      <c r="E120" s="5" t="s">
        <v>85</v>
      </c>
      <c r="F120" s="5" t="s">
        <v>105</v>
      </c>
      <c r="G120" s="11" t="s">
        <v>276</v>
      </c>
      <c r="H120" s="12">
        <f>308915502*0.85</f>
        <v>262578176.69999999</v>
      </c>
      <c r="I120" s="12">
        <f>308915502*0.15</f>
        <v>46337325.299999997</v>
      </c>
      <c r="J120" s="12">
        <v>0</v>
      </c>
      <c r="K120" s="5" t="s">
        <v>92</v>
      </c>
      <c r="L120" s="5" t="s">
        <v>108</v>
      </c>
      <c r="M120" s="5" t="s">
        <v>108</v>
      </c>
      <c r="N120" s="5" t="s">
        <v>107</v>
      </c>
      <c r="O120" s="5" t="s">
        <v>87</v>
      </c>
      <c r="P120" s="5"/>
      <c r="Q120" s="131" t="s">
        <v>432</v>
      </c>
      <c r="R120" s="75"/>
      <c r="S120" s="75"/>
      <c r="T120" s="87" t="s">
        <v>423</v>
      </c>
    </row>
    <row r="121" spans="2:20" ht="60" x14ac:dyDescent="0.25">
      <c r="B121" s="5" t="s">
        <v>45</v>
      </c>
      <c r="C121" s="11" t="s">
        <v>115</v>
      </c>
      <c r="D121" s="5"/>
      <c r="E121" s="5" t="s">
        <v>85</v>
      </c>
      <c r="F121" s="5" t="s">
        <v>105</v>
      </c>
      <c r="G121" s="11" t="s">
        <v>276</v>
      </c>
      <c r="H121" s="12">
        <f>145605183*0.85</f>
        <v>123764405.55</v>
      </c>
      <c r="I121" s="12">
        <f>145605183*0.15</f>
        <v>21840777.449999999</v>
      </c>
      <c r="J121" s="12">
        <v>0</v>
      </c>
      <c r="K121" s="5" t="s">
        <v>92</v>
      </c>
      <c r="L121" s="5" t="s">
        <v>91</v>
      </c>
      <c r="M121" s="5" t="s">
        <v>91</v>
      </c>
      <c r="N121" s="5" t="s">
        <v>114</v>
      </c>
      <c r="O121" s="5" t="s">
        <v>113</v>
      </c>
      <c r="P121" s="5"/>
      <c r="Q121" s="131" t="s">
        <v>432</v>
      </c>
      <c r="R121" s="75"/>
      <c r="S121" s="75"/>
      <c r="T121" s="87" t="s">
        <v>423</v>
      </c>
    </row>
    <row r="122" spans="2:20" ht="60" x14ac:dyDescent="0.25">
      <c r="B122" s="5" t="s">
        <v>45</v>
      </c>
      <c r="C122" s="11" t="s">
        <v>112</v>
      </c>
      <c r="D122" s="5"/>
      <c r="E122" s="5" t="s">
        <v>85</v>
      </c>
      <c r="F122" s="5" t="s">
        <v>105</v>
      </c>
      <c r="G122" s="11" t="s">
        <v>276</v>
      </c>
      <c r="H122" s="12">
        <f>330000000*0.85</f>
        <v>280500000</v>
      </c>
      <c r="I122" s="12">
        <f>330000000*0.15</f>
        <v>49500000</v>
      </c>
      <c r="J122" s="12">
        <v>4920533</v>
      </c>
      <c r="K122" s="5" t="s">
        <v>25</v>
      </c>
      <c r="L122" s="5" t="s">
        <v>104</v>
      </c>
      <c r="M122" s="5" t="s">
        <v>104</v>
      </c>
      <c r="N122" s="5" t="s">
        <v>104</v>
      </c>
      <c r="O122" s="5" t="s">
        <v>87</v>
      </c>
      <c r="P122" s="5"/>
      <c r="Q122" s="131" t="s">
        <v>432</v>
      </c>
      <c r="R122" s="75"/>
      <c r="S122" s="75"/>
      <c r="T122" s="87" t="s">
        <v>423</v>
      </c>
    </row>
    <row r="123" spans="2:20" ht="60" x14ac:dyDescent="0.25">
      <c r="B123" s="5" t="s">
        <v>45</v>
      </c>
      <c r="C123" s="11" t="s">
        <v>111</v>
      </c>
      <c r="D123" s="5"/>
      <c r="E123" s="5" t="s">
        <v>85</v>
      </c>
      <c r="F123" s="5" t="s">
        <v>105</v>
      </c>
      <c r="G123" s="11" t="s">
        <v>276</v>
      </c>
      <c r="H123" s="12">
        <f>190000000*0.85</f>
        <v>161500000</v>
      </c>
      <c r="I123" s="12">
        <f>190000000*0.15</f>
        <v>28500000</v>
      </c>
      <c r="J123" s="12">
        <v>887450</v>
      </c>
      <c r="K123" s="5" t="s">
        <v>25</v>
      </c>
      <c r="L123" s="5" t="s">
        <v>104</v>
      </c>
      <c r="M123" s="5" t="s">
        <v>104</v>
      </c>
      <c r="N123" s="5" t="s">
        <v>104</v>
      </c>
      <c r="O123" s="5" t="s">
        <v>103</v>
      </c>
      <c r="P123" s="5"/>
      <c r="Q123" s="131" t="s">
        <v>432</v>
      </c>
      <c r="R123" s="75"/>
      <c r="S123" s="75"/>
      <c r="T123" s="87" t="s">
        <v>423</v>
      </c>
    </row>
    <row r="124" spans="2:20" ht="60" x14ac:dyDescent="0.25">
      <c r="B124" s="5" t="s">
        <v>45</v>
      </c>
      <c r="C124" s="11" t="s">
        <v>110</v>
      </c>
      <c r="D124" s="5"/>
      <c r="E124" s="5" t="s">
        <v>85</v>
      </c>
      <c r="F124" s="5" t="s">
        <v>105</v>
      </c>
      <c r="G124" s="11" t="s">
        <v>276</v>
      </c>
      <c r="H124" s="12">
        <f>153350601*0.85</f>
        <v>130348010.84999999</v>
      </c>
      <c r="I124" s="12">
        <f>153350601*0.15</f>
        <v>23002590.149999999</v>
      </c>
      <c r="J124" s="12">
        <v>0</v>
      </c>
      <c r="K124" s="5" t="s">
        <v>92</v>
      </c>
      <c r="L124" s="5" t="s">
        <v>108</v>
      </c>
      <c r="M124" s="5" t="s">
        <v>108</v>
      </c>
      <c r="N124" s="5" t="s">
        <v>96</v>
      </c>
      <c r="O124" s="5" t="s">
        <v>86</v>
      </c>
      <c r="P124" s="5"/>
      <c r="Q124" s="131" t="s">
        <v>432</v>
      </c>
      <c r="R124" s="75"/>
      <c r="S124" s="75"/>
      <c r="T124" s="87" t="s">
        <v>423</v>
      </c>
    </row>
    <row r="125" spans="2:20" ht="60" x14ac:dyDescent="0.25">
      <c r="B125" s="5" t="s">
        <v>45</v>
      </c>
      <c r="C125" s="11" t="s">
        <v>109</v>
      </c>
      <c r="D125" s="5"/>
      <c r="E125" s="5" t="s">
        <v>85</v>
      </c>
      <c r="F125" s="5" t="s">
        <v>105</v>
      </c>
      <c r="G125" s="11" t="s">
        <v>276</v>
      </c>
      <c r="H125" s="12">
        <f>115705296*0.85</f>
        <v>98349501.599999994</v>
      </c>
      <c r="I125" s="12">
        <f>115705296*0.15</f>
        <v>17355794.399999999</v>
      </c>
      <c r="J125" s="12">
        <v>0</v>
      </c>
      <c r="K125" s="5" t="s">
        <v>92</v>
      </c>
      <c r="L125" s="5" t="s">
        <v>108</v>
      </c>
      <c r="M125" s="5" t="s">
        <v>108</v>
      </c>
      <c r="N125" s="5" t="s">
        <v>107</v>
      </c>
      <c r="O125" s="5" t="s">
        <v>82</v>
      </c>
      <c r="P125" s="5"/>
      <c r="Q125" s="131" t="s">
        <v>432</v>
      </c>
      <c r="R125" s="75"/>
      <c r="S125" s="75"/>
      <c r="T125" s="87" t="s">
        <v>423</v>
      </c>
    </row>
    <row r="126" spans="2:20" ht="60" x14ac:dyDescent="0.25">
      <c r="B126" s="5" t="s">
        <v>45</v>
      </c>
      <c r="C126" s="11" t="s">
        <v>106</v>
      </c>
      <c r="D126" s="5"/>
      <c r="E126" s="5" t="s">
        <v>85</v>
      </c>
      <c r="F126" s="5" t="s">
        <v>105</v>
      </c>
      <c r="G126" s="11" t="s">
        <v>276</v>
      </c>
      <c r="H126" s="12">
        <f>241273106*0.85</f>
        <v>205082140.09999999</v>
      </c>
      <c r="I126" s="12">
        <f>241273106*0.15</f>
        <v>36190965.899999999</v>
      </c>
      <c r="J126" s="12">
        <v>74317452</v>
      </c>
      <c r="K126" s="5" t="s">
        <v>25</v>
      </c>
      <c r="L126" s="5" t="s">
        <v>88</v>
      </c>
      <c r="M126" s="5" t="s">
        <v>88</v>
      </c>
      <c r="N126" s="5" t="s">
        <v>104</v>
      </c>
      <c r="O126" s="5" t="s">
        <v>103</v>
      </c>
      <c r="P126" s="5"/>
      <c r="Q126" s="131" t="s">
        <v>432</v>
      </c>
      <c r="R126" s="75"/>
      <c r="S126" s="75"/>
      <c r="T126" s="87" t="s">
        <v>423</v>
      </c>
    </row>
    <row r="127" spans="2:20" ht="60" x14ac:dyDescent="0.25">
      <c r="B127" s="5" t="s">
        <v>45</v>
      </c>
      <c r="C127" s="11" t="s">
        <v>277</v>
      </c>
      <c r="D127" s="5"/>
      <c r="E127" s="5" t="s">
        <v>85</v>
      </c>
      <c r="F127" s="5" t="s">
        <v>105</v>
      </c>
      <c r="G127" s="11" t="s">
        <v>278</v>
      </c>
      <c r="H127" s="12">
        <v>21250000</v>
      </c>
      <c r="I127" s="12">
        <v>3750000</v>
      </c>
      <c r="J127" s="12" t="s">
        <v>279</v>
      </c>
      <c r="K127" s="5" t="s">
        <v>25</v>
      </c>
      <c r="L127" s="5" t="s">
        <v>0</v>
      </c>
      <c r="M127" s="5" t="s">
        <v>104</v>
      </c>
      <c r="N127" s="5" t="s">
        <v>104</v>
      </c>
      <c r="O127" s="5" t="s">
        <v>86</v>
      </c>
      <c r="P127" s="5"/>
      <c r="Q127" s="131" t="s">
        <v>432</v>
      </c>
      <c r="R127" s="75"/>
      <c r="S127" s="75"/>
      <c r="T127" s="87" t="s">
        <v>423</v>
      </c>
    </row>
    <row r="128" spans="2:20" ht="60" x14ac:dyDescent="0.25">
      <c r="B128" s="5" t="s">
        <v>45</v>
      </c>
      <c r="C128" s="11" t="s">
        <v>280</v>
      </c>
      <c r="D128" s="5"/>
      <c r="E128" s="5" t="s">
        <v>85</v>
      </c>
      <c r="F128" s="5" t="s">
        <v>105</v>
      </c>
      <c r="G128" s="11" t="s">
        <v>278</v>
      </c>
      <c r="H128" s="12">
        <v>23155231</v>
      </c>
      <c r="I128" s="12">
        <v>4086217</v>
      </c>
      <c r="J128" s="12" t="s">
        <v>279</v>
      </c>
      <c r="K128" s="5" t="s">
        <v>92</v>
      </c>
      <c r="L128" s="5" t="s">
        <v>0</v>
      </c>
      <c r="M128" s="5" t="s">
        <v>108</v>
      </c>
      <c r="N128" s="5" t="s">
        <v>108</v>
      </c>
      <c r="O128" s="5" t="s">
        <v>281</v>
      </c>
      <c r="P128" s="5"/>
      <c r="Q128" s="131" t="s">
        <v>432</v>
      </c>
      <c r="R128" s="75"/>
      <c r="S128" s="75"/>
      <c r="T128" s="87" t="s">
        <v>423</v>
      </c>
    </row>
    <row r="129" spans="2:20" ht="60" x14ac:dyDescent="0.25">
      <c r="B129" s="5" t="s">
        <v>45</v>
      </c>
      <c r="C129" s="11" t="s">
        <v>282</v>
      </c>
      <c r="D129" s="5"/>
      <c r="E129" s="5" t="s">
        <v>85</v>
      </c>
      <c r="F129" s="5" t="s">
        <v>105</v>
      </c>
      <c r="G129" s="11" t="s">
        <v>278</v>
      </c>
      <c r="H129" s="12">
        <v>20869358</v>
      </c>
      <c r="I129" s="12">
        <v>3682828</v>
      </c>
      <c r="J129" s="12" t="s">
        <v>279</v>
      </c>
      <c r="K129" s="5" t="s">
        <v>92</v>
      </c>
      <c r="L129" s="5" t="s">
        <v>0</v>
      </c>
      <c r="M129" s="5" t="s">
        <v>108</v>
      </c>
      <c r="N129" s="5" t="s">
        <v>108</v>
      </c>
      <c r="O129" s="5" t="s">
        <v>94</v>
      </c>
      <c r="P129" s="5"/>
      <c r="Q129" s="131" t="s">
        <v>432</v>
      </c>
      <c r="R129" s="75"/>
      <c r="S129" s="75"/>
      <c r="T129" s="87" t="s">
        <v>423</v>
      </c>
    </row>
    <row r="130" spans="2:20" ht="60" x14ac:dyDescent="0.25">
      <c r="B130" s="5" t="s">
        <v>45</v>
      </c>
      <c r="C130" s="11" t="s">
        <v>283</v>
      </c>
      <c r="D130" s="5"/>
      <c r="E130" s="5" t="s">
        <v>85</v>
      </c>
      <c r="F130" s="5" t="s">
        <v>105</v>
      </c>
      <c r="G130" s="11" t="s">
        <v>278</v>
      </c>
      <c r="H130" s="12">
        <v>2210000</v>
      </c>
      <c r="I130" s="12">
        <v>390000</v>
      </c>
      <c r="J130" s="12" t="s">
        <v>279</v>
      </c>
      <c r="K130" s="5" t="s">
        <v>25</v>
      </c>
      <c r="L130" s="5" t="s">
        <v>0</v>
      </c>
      <c r="M130" s="5" t="s">
        <v>269</v>
      </c>
      <c r="N130" s="5" t="s">
        <v>269</v>
      </c>
      <c r="O130" s="5" t="s">
        <v>113</v>
      </c>
      <c r="P130" s="5"/>
      <c r="Q130" s="131" t="s">
        <v>432</v>
      </c>
      <c r="R130" s="75"/>
      <c r="S130" s="75"/>
      <c r="T130" s="87" t="s">
        <v>423</v>
      </c>
    </row>
    <row r="131" spans="2:20" ht="75" x14ac:dyDescent="0.25">
      <c r="B131" s="5" t="s">
        <v>45</v>
      </c>
      <c r="C131" s="11" t="s">
        <v>284</v>
      </c>
      <c r="D131" s="5"/>
      <c r="E131" s="5" t="s">
        <v>125</v>
      </c>
      <c r="F131" s="5" t="s">
        <v>102</v>
      </c>
      <c r="G131" s="11" t="s">
        <v>285</v>
      </c>
      <c r="H131" s="12">
        <v>5444658</v>
      </c>
      <c r="I131" s="12">
        <v>960822</v>
      </c>
      <c r="J131" s="12" t="s">
        <v>279</v>
      </c>
      <c r="K131" s="5" t="s">
        <v>25</v>
      </c>
      <c r="L131" s="5" t="s">
        <v>0</v>
      </c>
      <c r="M131" s="5" t="s">
        <v>88</v>
      </c>
      <c r="N131" s="5" t="s">
        <v>88</v>
      </c>
      <c r="O131" s="5" t="s">
        <v>88</v>
      </c>
      <c r="P131" s="5"/>
      <c r="Q131" s="131" t="s">
        <v>446</v>
      </c>
      <c r="R131" s="75"/>
      <c r="S131" s="75"/>
      <c r="T131" s="87" t="s">
        <v>423</v>
      </c>
    </row>
    <row r="132" spans="2:20" ht="90" x14ac:dyDescent="0.25">
      <c r="B132" s="5" t="s">
        <v>45</v>
      </c>
      <c r="C132" s="11" t="s">
        <v>286</v>
      </c>
      <c r="D132" s="5"/>
      <c r="E132" s="5" t="s">
        <v>125</v>
      </c>
      <c r="F132" s="5" t="s">
        <v>102</v>
      </c>
      <c r="G132" s="11" t="s">
        <v>285</v>
      </c>
      <c r="H132" s="12">
        <v>474339.1</v>
      </c>
      <c r="I132" s="12">
        <v>83706.899999999994</v>
      </c>
      <c r="J132" s="12" t="s">
        <v>279</v>
      </c>
      <c r="K132" s="5" t="s">
        <v>287</v>
      </c>
      <c r="L132" s="5" t="s">
        <v>0</v>
      </c>
      <c r="M132" s="5" t="s">
        <v>269</v>
      </c>
      <c r="N132" s="5" t="s">
        <v>269</v>
      </c>
      <c r="O132" s="5" t="s">
        <v>117</v>
      </c>
      <c r="P132" s="5"/>
      <c r="Q132" s="131" t="s">
        <v>446</v>
      </c>
      <c r="R132" s="75"/>
      <c r="S132" s="75"/>
      <c r="T132" s="87" t="s">
        <v>423</v>
      </c>
    </row>
    <row r="133" spans="2:20" ht="75" x14ac:dyDescent="0.25">
      <c r="B133" s="5" t="s">
        <v>45</v>
      </c>
      <c r="C133" s="11" t="s">
        <v>288</v>
      </c>
      <c r="D133" s="5"/>
      <c r="E133" s="5" t="s">
        <v>125</v>
      </c>
      <c r="F133" s="5" t="s">
        <v>102</v>
      </c>
      <c r="G133" s="11" t="s">
        <v>285</v>
      </c>
      <c r="H133" s="12">
        <v>189690.25</v>
      </c>
      <c r="I133" s="12">
        <v>33474.75</v>
      </c>
      <c r="J133" s="12" t="s">
        <v>279</v>
      </c>
      <c r="K133" s="5" t="s">
        <v>287</v>
      </c>
      <c r="L133" s="5" t="s">
        <v>0</v>
      </c>
      <c r="M133" s="5" t="s">
        <v>289</v>
      </c>
      <c r="N133" s="5" t="s">
        <v>289</v>
      </c>
      <c r="O133" s="5" t="s">
        <v>94</v>
      </c>
      <c r="P133" s="5"/>
      <c r="Q133" s="131" t="s">
        <v>446</v>
      </c>
      <c r="R133" s="75"/>
      <c r="S133" s="75"/>
      <c r="T133" s="87" t="s">
        <v>423</v>
      </c>
    </row>
    <row r="134" spans="2:20" ht="75" x14ac:dyDescent="0.25">
      <c r="B134" s="3" t="s">
        <v>60</v>
      </c>
      <c r="C134" s="11" t="s">
        <v>290</v>
      </c>
      <c r="D134" s="5"/>
      <c r="E134" s="5" t="s">
        <v>125</v>
      </c>
      <c r="F134" s="5" t="s">
        <v>102</v>
      </c>
      <c r="G134" s="11" t="s">
        <v>285</v>
      </c>
      <c r="H134" s="12">
        <v>51586.5</v>
      </c>
      <c r="I134" s="12">
        <v>9103.5</v>
      </c>
      <c r="J134" s="12" t="s">
        <v>279</v>
      </c>
      <c r="K134" s="5" t="s">
        <v>287</v>
      </c>
      <c r="L134" s="5" t="s">
        <v>0</v>
      </c>
      <c r="M134" s="5" t="s">
        <v>108</v>
      </c>
      <c r="N134" s="5" t="s">
        <v>108</v>
      </c>
      <c r="O134" s="5" t="s">
        <v>89</v>
      </c>
      <c r="P134" s="5"/>
      <c r="Q134" s="131" t="s">
        <v>446</v>
      </c>
      <c r="R134" s="75"/>
      <c r="S134" s="87"/>
      <c r="T134" s="87" t="s">
        <v>423</v>
      </c>
    </row>
    <row r="135" spans="2:20" ht="45" x14ac:dyDescent="0.25">
      <c r="B135" s="3" t="s">
        <v>60</v>
      </c>
      <c r="C135" s="19" t="s">
        <v>99</v>
      </c>
      <c r="D135" s="19"/>
      <c r="E135" s="19" t="s">
        <v>99</v>
      </c>
      <c r="F135" s="19" t="s">
        <v>101</v>
      </c>
      <c r="G135" s="19"/>
      <c r="H135" s="19" t="s">
        <v>99</v>
      </c>
      <c r="I135" s="19" t="s">
        <v>99</v>
      </c>
      <c r="J135" s="19" t="s">
        <v>99</v>
      </c>
      <c r="K135" s="19" t="s">
        <v>99</v>
      </c>
      <c r="L135" s="19" t="s">
        <v>99</v>
      </c>
      <c r="M135" s="19" t="s">
        <v>99</v>
      </c>
      <c r="N135" s="19" t="s">
        <v>99</v>
      </c>
      <c r="O135" s="19" t="s">
        <v>99</v>
      </c>
      <c r="P135" s="7" t="s">
        <v>98</v>
      </c>
      <c r="Q135" s="131" t="s">
        <v>99</v>
      </c>
      <c r="R135" s="75"/>
      <c r="S135" s="75"/>
      <c r="T135" s="40" t="s">
        <v>99</v>
      </c>
    </row>
    <row r="136" spans="2:20" ht="120" x14ac:dyDescent="0.25">
      <c r="B136" s="3" t="s">
        <v>60</v>
      </c>
      <c r="C136" s="11" t="s">
        <v>291</v>
      </c>
      <c r="D136" s="19"/>
      <c r="E136" s="19" t="s">
        <v>125</v>
      </c>
      <c r="F136" s="19" t="s">
        <v>100</v>
      </c>
      <c r="G136" s="11" t="s">
        <v>292</v>
      </c>
      <c r="H136" s="12">
        <v>1994023.5</v>
      </c>
      <c r="I136" s="12">
        <v>351886.5</v>
      </c>
      <c r="J136" s="19" t="s">
        <v>279</v>
      </c>
      <c r="K136" s="19" t="s">
        <v>25</v>
      </c>
      <c r="L136" s="19" t="s">
        <v>0</v>
      </c>
      <c r="M136" s="19" t="s">
        <v>88</v>
      </c>
      <c r="N136" s="19" t="s">
        <v>88</v>
      </c>
      <c r="O136" s="19" t="s">
        <v>82</v>
      </c>
      <c r="P136" s="7"/>
      <c r="Q136" s="131" t="s">
        <v>447</v>
      </c>
      <c r="R136" s="75"/>
      <c r="S136" s="75"/>
      <c r="T136" s="87" t="s">
        <v>423</v>
      </c>
    </row>
    <row r="137" spans="2:20" ht="90" x14ac:dyDescent="0.25">
      <c r="B137" s="3" t="s">
        <v>60</v>
      </c>
      <c r="C137" s="11" t="s">
        <v>293</v>
      </c>
      <c r="D137" s="19"/>
      <c r="E137" s="19" t="s">
        <v>125</v>
      </c>
      <c r="F137" s="19" t="s">
        <v>100</v>
      </c>
      <c r="G137" s="11" t="s">
        <v>294</v>
      </c>
      <c r="H137" s="19" t="s">
        <v>0</v>
      </c>
      <c r="I137" s="19" t="s">
        <v>0</v>
      </c>
      <c r="J137" s="19" t="s">
        <v>0</v>
      </c>
      <c r="K137" s="19" t="s">
        <v>25</v>
      </c>
      <c r="L137" s="19" t="s">
        <v>0</v>
      </c>
      <c r="M137" s="19" t="s">
        <v>88</v>
      </c>
      <c r="N137" s="19" t="s">
        <v>88</v>
      </c>
      <c r="O137" s="19" t="s">
        <v>117</v>
      </c>
      <c r="P137" s="7" t="s">
        <v>272</v>
      </c>
      <c r="Q137" s="131" t="s">
        <v>439</v>
      </c>
      <c r="R137" s="75"/>
      <c r="S137" s="75"/>
      <c r="T137" s="87" t="s">
        <v>423</v>
      </c>
    </row>
    <row r="138" spans="2:20" ht="60" x14ac:dyDescent="0.25">
      <c r="B138" s="3" t="s">
        <v>60</v>
      </c>
      <c r="C138" s="11" t="s">
        <v>97</v>
      </c>
      <c r="D138" s="5"/>
      <c r="E138" s="5" t="s">
        <v>85</v>
      </c>
      <c r="F138" s="5" t="s">
        <v>84</v>
      </c>
      <c r="G138" s="11" t="s">
        <v>295</v>
      </c>
      <c r="H138" s="12">
        <f>27787819*0.85</f>
        <v>23619646.149999999</v>
      </c>
      <c r="I138" s="12">
        <f>27787819*0.15</f>
        <v>4168172.8499999996</v>
      </c>
      <c r="J138" s="12">
        <v>11000000</v>
      </c>
      <c r="K138" s="5" t="s">
        <v>92</v>
      </c>
      <c r="L138" s="5" t="s">
        <v>96</v>
      </c>
      <c r="M138" s="5" t="s">
        <v>96</v>
      </c>
      <c r="N138" s="5" t="s">
        <v>95</v>
      </c>
      <c r="O138" s="5" t="s">
        <v>94</v>
      </c>
      <c r="P138" s="5"/>
      <c r="Q138" s="131" t="s">
        <v>432</v>
      </c>
      <c r="R138" s="75"/>
      <c r="S138" s="75"/>
      <c r="T138" s="87" t="s">
        <v>423</v>
      </c>
    </row>
    <row r="139" spans="2:20" ht="60" x14ac:dyDescent="0.25">
      <c r="B139" s="3" t="s">
        <v>60</v>
      </c>
      <c r="C139" s="11" t="s">
        <v>93</v>
      </c>
      <c r="D139" s="5"/>
      <c r="E139" s="5" t="s">
        <v>85</v>
      </c>
      <c r="F139" s="5" t="s">
        <v>84</v>
      </c>
      <c r="G139" s="11" t="s">
        <v>295</v>
      </c>
      <c r="H139" s="12">
        <f>13000000*0.85</f>
        <v>11050000</v>
      </c>
      <c r="I139" s="12">
        <f>13000000*0.15</f>
        <v>1950000</v>
      </c>
      <c r="J139" s="12">
        <v>0</v>
      </c>
      <c r="K139" s="5" t="s">
        <v>92</v>
      </c>
      <c r="L139" s="5" t="s">
        <v>91</v>
      </c>
      <c r="M139" s="5" t="s">
        <v>91</v>
      </c>
      <c r="N139" s="5" t="s">
        <v>90</v>
      </c>
      <c r="O139" s="5" t="s">
        <v>89</v>
      </c>
      <c r="P139" s="5"/>
      <c r="Q139" s="131" t="s">
        <v>432</v>
      </c>
      <c r="R139" s="75"/>
      <c r="S139" s="75"/>
      <c r="T139" s="87" t="s">
        <v>423</v>
      </c>
    </row>
    <row r="140" spans="2:20" ht="60" x14ac:dyDescent="0.25">
      <c r="B140" s="3" t="s">
        <v>60</v>
      </c>
      <c r="C140" s="11" t="s">
        <v>296</v>
      </c>
      <c r="D140" s="30"/>
      <c r="E140" s="5" t="s">
        <v>85</v>
      </c>
      <c r="F140" s="5" t="s">
        <v>84</v>
      </c>
      <c r="G140" s="11" t="s">
        <v>295</v>
      </c>
      <c r="H140" s="12">
        <v>2097800</v>
      </c>
      <c r="I140" s="12">
        <v>370200</v>
      </c>
      <c r="J140" s="12" t="s">
        <v>279</v>
      </c>
      <c r="K140" s="19" t="s">
        <v>25</v>
      </c>
      <c r="L140" s="19" t="s">
        <v>0</v>
      </c>
      <c r="M140" s="5" t="s">
        <v>104</v>
      </c>
      <c r="N140" s="5" t="s">
        <v>104</v>
      </c>
      <c r="O140" s="5" t="s">
        <v>103</v>
      </c>
      <c r="P140" s="11"/>
      <c r="Q140" s="131" t="s">
        <v>432</v>
      </c>
      <c r="R140" s="75"/>
      <c r="S140" s="75"/>
      <c r="T140" s="87" t="s">
        <v>423</v>
      </c>
    </row>
    <row r="141" spans="2:20" ht="60" x14ac:dyDescent="0.25">
      <c r="B141" s="3" t="s">
        <v>60</v>
      </c>
      <c r="C141" s="11" t="s">
        <v>297</v>
      </c>
      <c r="D141" s="30"/>
      <c r="E141" s="5" t="s">
        <v>85</v>
      </c>
      <c r="F141" s="5" t="s">
        <v>84</v>
      </c>
      <c r="G141" s="11" t="s">
        <v>295</v>
      </c>
      <c r="H141" s="12">
        <v>1972354</v>
      </c>
      <c r="I141" s="12">
        <v>348063</v>
      </c>
      <c r="J141" s="12" t="s">
        <v>279</v>
      </c>
      <c r="K141" s="19" t="s">
        <v>287</v>
      </c>
      <c r="L141" s="19" t="s">
        <v>0</v>
      </c>
      <c r="M141" s="5" t="s">
        <v>104</v>
      </c>
      <c r="N141" s="5" t="s">
        <v>95</v>
      </c>
      <c r="O141" s="5" t="s">
        <v>281</v>
      </c>
      <c r="P141" s="11"/>
      <c r="Q141" s="131" t="s">
        <v>432</v>
      </c>
      <c r="R141" s="75"/>
      <c r="S141" s="75"/>
      <c r="T141" s="87" t="s">
        <v>423</v>
      </c>
    </row>
    <row r="142" spans="2:20" ht="60" x14ac:dyDescent="0.25">
      <c r="B142" s="3" t="s">
        <v>60</v>
      </c>
      <c r="C142" s="11" t="s">
        <v>298</v>
      </c>
      <c r="D142" s="30"/>
      <c r="E142" s="5" t="s">
        <v>85</v>
      </c>
      <c r="F142" s="5" t="s">
        <v>84</v>
      </c>
      <c r="G142" s="11" t="s">
        <v>295</v>
      </c>
      <c r="H142" s="12">
        <v>1742500</v>
      </c>
      <c r="I142" s="12">
        <v>307500</v>
      </c>
      <c r="J142" s="12" t="s">
        <v>279</v>
      </c>
      <c r="K142" s="19" t="s">
        <v>25</v>
      </c>
      <c r="L142" s="19" t="s">
        <v>0</v>
      </c>
      <c r="M142" s="5" t="s">
        <v>88</v>
      </c>
      <c r="N142" s="5" t="s">
        <v>88</v>
      </c>
      <c r="O142" s="5" t="s">
        <v>299</v>
      </c>
      <c r="P142" s="11"/>
      <c r="Q142" s="131" t="s">
        <v>432</v>
      </c>
      <c r="R142" s="75"/>
      <c r="S142" s="75"/>
      <c r="T142" s="87" t="s">
        <v>423</v>
      </c>
    </row>
    <row r="143" spans="2:20" ht="60" x14ac:dyDescent="0.25">
      <c r="B143" s="3" t="s">
        <v>60</v>
      </c>
      <c r="C143" s="11" t="s">
        <v>300</v>
      </c>
      <c r="D143" s="30"/>
      <c r="E143" s="5" t="s">
        <v>85</v>
      </c>
      <c r="F143" s="5" t="s">
        <v>84</v>
      </c>
      <c r="G143" s="11" t="s">
        <v>295</v>
      </c>
      <c r="H143" s="12">
        <v>6829750</v>
      </c>
      <c r="I143" s="12">
        <v>1205250</v>
      </c>
      <c r="J143" s="12" t="s">
        <v>279</v>
      </c>
      <c r="K143" s="19" t="s">
        <v>25</v>
      </c>
      <c r="L143" s="19" t="s">
        <v>0</v>
      </c>
      <c r="M143" s="5" t="s">
        <v>301</v>
      </c>
      <c r="N143" s="5" t="s">
        <v>301</v>
      </c>
      <c r="O143" s="5" t="s">
        <v>113</v>
      </c>
      <c r="P143" s="11"/>
      <c r="Q143" s="131" t="s">
        <v>432</v>
      </c>
      <c r="R143" s="75"/>
      <c r="S143" s="75"/>
      <c r="T143" s="87" t="s">
        <v>423</v>
      </c>
    </row>
    <row r="144" spans="2:20" ht="60" x14ac:dyDescent="0.25">
      <c r="B144" s="3" t="s">
        <v>60</v>
      </c>
      <c r="C144" s="11" t="s">
        <v>302</v>
      </c>
      <c r="D144" s="30"/>
      <c r="E144" s="5" t="s">
        <v>85</v>
      </c>
      <c r="F144" s="5" t="s">
        <v>84</v>
      </c>
      <c r="G144" s="11" t="s">
        <v>295</v>
      </c>
      <c r="H144" s="12">
        <v>4453150</v>
      </c>
      <c r="I144" s="12">
        <v>785850</v>
      </c>
      <c r="J144" s="12" t="s">
        <v>279</v>
      </c>
      <c r="K144" s="19" t="s">
        <v>25</v>
      </c>
      <c r="L144" s="19" t="s">
        <v>0</v>
      </c>
      <c r="M144" s="5" t="s">
        <v>269</v>
      </c>
      <c r="N144" s="5" t="s">
        <v>269</v>
      </c>
      <c r="O144" s="5" t="s">
        <v>281</v>
      </c>
      <c r="P144" s="11"/>
      <c r="Q144" s="131" t="s">
        <v>432</v>
      </c>
      <c r="R144" s="75"/>
      <c r="S144" s="75"/>
      <c r="T144" s="87" t="s">
        <v>423</v>
      </c>
    </row>
    <row r="145" spans="2:21" ht="60" x14ac:dyDescent="0.25">
      <c r="B145" s="3" t="s">
        <v>60</v>
      </c>
      <c r="C145" s="11" t="s">
        <v>303</v>
      </c>
      <c r="D145" s="30"/>
      <c r="E145" s="5" t="s">
        <v>85</v>
      </c>
      <c r="F145" s="5" t="s">
        <v>84</v>
      </c>
      <c r="G145" s="11" t="s">
        <v>295</v>
      </c>
      <c r="H145" s="12">
        <v>2358805</v>
      </c>
      <c r="I145" s="12">
        <v>416260</v>
      </c>
      <c r="J145" s="12" t="s">
        <v>279</v>
      </c>
      <c r="K145" s="19" t="s">
        <v>287</v>
      </c>
      <c r="L145" s="19" t="s">
        <v>0</v>
      </c>
      <c r="M145" s="5" t="s">
        <v>104</v>
      </c>
      <c r="N145" s="5" t="s">
        <v>304</v>
      </c>
      <c r="O145" s="5" t="s">
        <v>89</v>
      </c>
      <c r="P145" s="11"/>
      <c r="Q145" s="131" t="s">
        <v>432</v>
      </c>
      <c r="R145" s="75"/>
      <c r="S145" s="75"/>
      <c r="T145" s="87" t="s">
        <v>423</v>
      </c>
    </row>
    <row r="146" spans="2:21" ht="90" x14ac:dyDescent="0.25">
      <c r="B146" s="3" t="s">
        <v>60</v>
      </c>
      <c r="C146" s="11" t="s">
        <v>81</v>
      </c>
      <c r="D146" s="11" t="s">
        <v>0</v>
      </c>
      <c r="E146" s="19" t="s">
        <v>80</v>
      </c>
      <c r="F146" s="19" t="s">
        <v>57</v>
      </c>
      <c r="G146" s="31" t="s">
        <v>305</v>
      </c>
      <c r="H146" s="166" t="s">
        <v>69</v>
      </c>
      <c r="I146" s="167"/>
      <c r="J146" s="168"/>
      <c r="K146" s="11" t="s">
        <v>68</v>
      </c>
      <c r="L146" s="19" t="s">
        <v>0</v>
      </c>
      <c r="M146" s="11" t="s">
        <v>54</v>
      </c>
      <c r="N146" s="11" t="s">
        <v>54</v>
      </c>
      <c r="O146" s="19" t="s">
        <v>0</v>
      </c>
      <c r="P146" s="11"/>
      <c r="Q146" s="131" t="s">
        <v>411</v>
      </c>
      <c r="R146" s="65"/>
      <c r="S146" s="87"/>
      <c r="T146" s="87" t="s">
        <v>423</v>
      </c>
    </row>
    <row r="147" spans="2:21" ht="30" x14ac:dyDescent="0.25">
      <c r="B147" s="13" t="s">
        <v>45</v>
      </c>
      <c r="C147" s="11" t="s">
        <v>79</v>
      </c>
      <c r="D147" s="11" t="s">
        <v>0</v>
      </c>
      <c r="E147" s="19" t="s">
        <v>78</v>
      </c>
      <c r="F147" s="19" t="s">
        <v>57</v>
      </c>
      <c r="G147" s="32" t="s">
        <v>306</v>
      </c>
      <c r="H147" s="166" t="s">
        <v>69</v>
      </c>
      <c r="I147" s="167"/>
      <c r="J147" s="168"/>
      <c r="K147" s="11" t="s">
        <v>68</v>
      </c>
      <c r="L147" s="19" t="s">
        <v>0</v>
      </c>
      <c r="M147" s="11" t="s">
        <v>54</v>
      </c>
      <c r="N147" s="11" t="s">
        <v>54</v>
      </c>
      <c r="O147" s="19" t="s">
        <v>0</v>
      </c>
      <c r="P147" s="11"/>
      <c r="Q147" s="131" t="s">
        <v>411</v>
      </c>
      <c r="R147" s="65"/>
      <c r="S147" s="87"/>
      <c r="T147" s="87" t="s">
        <v>423</v>
      </c>
    </row>
    <row r="148" spans="2:21" ht="30" x14ac:dyDescent="0.25">
      <c r="B148" s="13" t="s">
        <v>45</v>
      </c>
      <c r="C148" s="11" t="s">
        <v>77</v>
      </c>
      <c r="D148" s="11" t="s">
        <v>0</v>
      </c>
      <c r="E148" s="19" t="s">
        <v>76</v>
      </c>
      <c r="F148" s="19" t="s">
        <v>57</v>
      </c>
      <c r="G148" s="32" t="s">
        <v>306</v>
      </c>
      <c r="H148" s="166" t="s">
        <v>69</v>
      </c>
      <c r="I148" s="167"/>
      <c r="J148" s="168"/>
      <c r="K148" s="11" t="s">
        <v>68</v>
      </c>
      <c r="L148" s="19" t="s">
        <v>0</v>
      </c>
      <c r="M148" s="11" t="s">
        <v>54</v>
      </c>
      <c r="N148" s="11" t="s">
        <v>54</v>
      </c>
      <c r="O148" s="19" t="s">
        <v>0</v>
      </c>
      <c r="P148" s="11"/>
      <c r="Q148" s="131" t="s">
        <v>411</v>
      </c>
      <c r="R148" s="65"/>
      <c r="S148" s="87"/>
      <c r="T148" s="87" t="s">
        <v>423</v>
      </c>
    </row>
    <row r="149" spans="2:21" ht="30" x14ac:dyDescent="0.25">
      <c r="B149" s="13" t="s">
        <v>45</v>
      </c>
      <c r="C149" s="11" t="s">
        <v>75</v>
      </c>
      <c r="D149" s="11" t="s">
        <v>0</v>
      </c>
      <c r="E149" s="19" t="s">
        <v>74</v>
      </c>
      <c r="F149" s="19" t="s">
        <v>57</v>
      </c>
      <c r="G149" s="32" t="s">
        <v>306</v>
      </c>
      <c r="H149" s="166" t="s">
        <v>69</v>
      </c>
      <c r="I149" s="167"/>
      <c r="J149" s="168"/>
      <c r="K149" s="11" t="s">
        <v>68</v>
      </c>
      <c r="L149" s="19" t="s">
        <v>0</v>
      </c>
      <c r="M149" s="11" t="s">
        <v>54</v>
      </c>
      <c r="N149" s="11" t="s">
        <v>54</v>
      </c>
      <c r="O149" s="19" t="s">
        <v>0</v>
      </c>
      <c r="P149" s="11"/>
      <c r="Q149" s="131" t="s">
        <v>411</v>
      </c>
      <c r="R149" s="65"/>
      <c r="S149" s="87"/>
      <c r="T149" s="87" t="s">
        <v>423</v>
      </c>
    </row>
    <row r="150" spans="2:21" ht="30" x14ac:dyDescent="0.25">
      <c r="B150" s="13" t="s">
        <v>45</v>
      </c>
      <c r="C150" s="11" t="s">
        <v>73</v>
      </c>
      <c r="D150" s="11" t="s">
        <v>0</v>
      </c>
      <c r="E150" s="19" t="s">
        <v>62</v>
      </c>
      <c r="F150" s="19" t="s">
        <v>57</v>
      </c>
      <c r="G150" s="32" t="s">
        <v>306</v>
      </c>
      <c r="H150" s="166" t="s">
        <v>69</v>
      </c>
      <c r="I150" s="167"/>
      <c r="J150" s="168"/>
      <c r="K150" s="11" t="s">
        <v>68</v>
      </c>
      <c r="L150" s="19" t="s">
        <v>0</v>
      </c>
      <c r="M150" s="11" t="s">
        <v>54</v>
      </c>
      <c r="N150" s="11" t="s">
        <v>54</v>
      </c>
      <c r="O150" s="19" t="s">
        <v>0</v>
      </c>
      <c r="P150" s="11"/>
      <c r="Q150" s="131" t="s">
        <v>411</v>
      </c>
      <c r="R150" s="65"/>
      <c r="S150" s="87"/>
      <c r="T150" s="87" t="s">
        <v>423</v>
      </c>
    </row>
    <row r="151" spans="2:21" ht="30" x14ac:dyDescent="0.25">
      <c r="B151" s="13" t="s">
        <v>45</v>
      </c>
      <c r="C151" s="11" t="s">
        <v>72</v>
      </c>
      <c r="D151" s="11" t="s">
        <v>0</v>
      </c>
      <c r="E151" s="19" t="s">
        <v>62</v>
      </c>
      <c r="F151" s="19" t="s">
        <v>57</v>
      </c>
      <c r="G151" s="32" t="s">
        <v>306</v>
      </c>
      <c r="H151" s="166" t="s">
        <v>69</v>
      </c>
      <c r="I151" s="167"/>
      <c r="J151" s="168"/>
      <c r="K151" s="11" t="s">
        <v>68</v>
      </c>
      <c r="L151" s="19" t="s">
        <v>0</v>
      </c>
      <c r="M151" s="11" t="s">
        <v>54</v>
      </c>
      <c r="N151" s="11" t="s">
        <v>54</v>
      </c>
      <c r="O151" s="19" t="s">
        <v>0</v>
      </c>
      <c r="P151" s="11"/>
      <c r="Q151" s="131" t="s">
        <v>411</v>
      </c>
      <c r="R151" s="65"/>
      <c r="S151" s="87"/>
      <c r="T151" s="87" t="s">
        <v>423</v>
      </c>
    </row>
    <row r="152" spans="2:21" ht="30" x14ac:dyDescent="0.25">
      <c r="B152" s="19" t="s">
        <v>45</v>
      </c>
      <c r="C152" s="11" t="s">
        <v>71</v>
      </c>
      <c r="D152" s="11" t="s">
        <v>0</v>
      </c>
      <c r="E152" s="19" t="s">
        <v>62</v>
      </c>
      <c r="F152" s="19" t="s">
        <v>57</v>
      </c>
      <c r="G152" s="32" t="s">
        <v>306</v>
      </c>
      <c r="H152" s="166" t="s">
        <v>69</v>
      </c>
      <c r="I152" s="167"/>
      <c r="J152" s="168"/>
      <c r="K152" s="11" t="s">
        <v>68</v>
      </c>
      <c r="L152" s="19" t="s">
        <v>0</v>
      </c>
      <c r="M152" s="11" t="s">
        <v>54</v>
      </c>
      <c r="N152" s="11" t="s">
        <v>54</v>
      </c>
      <c r="O152" s="19" t="s">
        <v>0</v>
      </c>
      <c r="P152" s="11"/>
      <c r="Q152" s="131" t="s">
        <v>411</v>
      </c>
      <c r="R152" s="65"/>
      <c r="S152" s="87"/>
      <c r="T152" s="87" t="s">
        <v>423</v>
      </c>
    </row>
    <row r="153" spans="2:21" s="18" customFormat="1" ht="45" x14ac:dyDescent="0.25">
      <c r="B153" s="19" t="s">
        <v>45</v>
      </c>
      <c r="C153" s="11" t="s">
        <v>70</v>
      </c>
      <c r="D153" s="11" t="s">
        <v>0</v>
      </c>
      <c r="E153" s="19" t="s">
        <v>62</v>
      </c>
      <c r="F153" s="19" t="s">
        <v>57</v>
      </c>
      <c r="G153" s="32" t="s">
        <v>306</v>
      </c>
      <c r="H153" s="166" t="s">
        <v>69</v>
      </c>
      <c r="I153" s="167"/>
      <c r="J153" s="168"/>
      <c r="K153" s="11" t="s">
        <v>68</v>
      </c>
      <c r="L153" s="19" t="s">
        <v>0</v>
      </c>
      <c r="M153" s="11" t="s">
        <v>54</v>
      </c>
      <c r="N153" s="11" t="s">
        <v>54</v>
      </c>
      <c r="O153" s="19" t="s">
        <v>0</v>
      </c>
      <c r="P153" s="11"/>
      <c r="Q153" s="131" t="s">
        <v>411</v>
      </c>
      <c r="R153" s="65"/>
      <c r="S153" s="87"/>
      <c r="T153" s="87" t="s">
        <v>423</v>
      </c>
      <c r="U153" s="129"/>
    </row>
    <row r="154" spans="2:21" s="18" customFormat="1" ht="75" x14ac:dyDescent="0.25">
      <c r="B154" s="19" t="s">
        <v>45</v>
      </c>
      <c r="C154" s="11" t="s">
        <v>67</v>
      </c>
      <c r="D154" s="11" t="s">
        <v>0</v>
      </c>
      <c r="E154" s="19" t="s">
        <v>66</v>
      </c>
      <c r="F154" s="19" t="s">
        <v>57</v>
      </c>
      <c r="G154" s="32" t="s">
        <v>307</v>
      </c>
      <c r="H154" s="166" t="s">
        <v>56</v>
      </c>
      <c r="I154" s="167"/>
      <c r="J154" s="168"/>
      <c r="K154" s="11" t="s">
        <v>55</v>
      </c>
      <c r="L154" s="19" t="s">
        <v>0</v>
      </c>
      <c r="M154" s="11" t="s">
        <v>54</v>
      </c>
      <c r="N154" s="11" t="s">
        <v>54</v>
      </c>
      <c r="O154" s="19" t="s">
        <v>0</v>
      </c>
      <c r="P154" s="11" t="s">
        <v>53</v>
      </c>
      <c r="Q154" s="131" t="s">
        <v>411</v>
      </c>
      <c r="R154" s="65"/>
      <c r="S154" s="87"/>
      <c r="T154" s="87" t="s">
        <v>423</v>
      </c>
      <c r="U154" s="129"/>
    </row>
    <row r="155" spans="2:21" s="18" customFormat="1" ht="75" x14ac:dyDescent="0.25">
      <c r="B155" s="19" t="s">
        <v>45</v>
      </c>
      <c r="C155" s="11" t="s">
        <v>65</v>
      </c>
      <c r="D155" s="11" t="s">
        <v>0</v>
      </c>
      <c r="E155" s="19" t="s">
        <v>2</v>
      </c>
      <c r="F155" s="19" t="s">
        <v>57</v>
      </c>
      <c r="G155" s="32" t="s">
        <v>306</v>
      </c>
      <c r="H155" s="166" t="s">
        <v>56</v>
      </c>
      <c r="I155" s="167"/>
      <c r="J155" s="168"/>
      <c r="K155" s="11" t="s">
        <v>55</v>
      </c>
      <c r="L155" s="19" t="s">
        <v>0</v>
      </c>
      <c r="M155" s="11" t="s">
        <v>54</v>
      </c>
      <c r="N155" s="11" t="s">
        <v>54</v>
      </c>
      <c r="O155" s="19" t="s">
        <v>0</v>
      </c>
      <c r="P155" s="11" t="s">
        <v>53</v>
      </c>
      <c r="Q155" s="131" t="s">
        <v>411</v>
      </c>
      <c r="R155" s="65"/>
      <c r="S155" s="87"/>
      <c r="T155" s="87" t="s">
        <v>423</v>
      </c>
      <c r="U155" s="129"/>
    </row>
    <row r="156" spans="2:21" s="18" customFormat="1" ht="75" x14ac:dyDescent="0.25">
      <c r="B156" s="19" t="s">
        <v>45</v>
      </c>
      <c r="C156" s="11" t="s">
        <v>64</v>
      </c>
      <c r="D156" s="11" t="s">
        <v>0</v>
      </c>
      <c r="E156" s="19" t="s">
        <v>56</v>
      </c>
      <c r="F156" s="19" t="s">
        <v>57</v>
      </c>
      <c r="G156" s="31" t="s">
        <v>307</v>
      </c>
      <c r="H156" s="166" t="s">
        <v>56</v>
      </c>
      <c r="I156" s="167"/>
      <c r="J156" s="168"/>
      <c r="K156" s="11" t="s">
        <v>55</v>
      </c>
      <c r="L156" s="19" t="s">
        <v>0</v>
      </c>
      <c r="M156" s="11" t="s">
        <v>54</v>
      </c>
      <c r="N156" s="11" t="s">
        <v>54</v>
      </c>
      <c r="O156" s="19" t="s">
        <v>0</v>
      </c>
      <c r="P156" s="11" t="s">
        <v>53</v>
      </c>
      <c r="Q156" s="131" t="s">
        <v>411</v>
      </c>
      <c r="R156" s="65"/>
      <c r="S156" s="87"/>
      <c r="T156" s="87" t="s">
        <v>423</v>
      </c>
      <c r="U156" s="129"/>
    </row>
    <row r="157" spans="2:21" s="18" customFormat="1" ht="45" x14ac:dyDescent="0.25">
      <c r="B157" s="19" t="s">
        <v>45</v>
      </c>
      <c r="C157" s="11" t="s">
        <v>63</v>
      </c>
      <c r="D157" s="11" t="s">
        <v>0</v>
      </c>
      <c r="E157" s="19" t="s">
        <v>62</v>
      </c>
      <c r="F157" s="19" t="s">
        <v>57</v>
      </c>
      <c r="G157" s="31" t="s">
        <v>308</v>
      </c>
      <c r="H157" s="166" t="s">
        <v>56</v>
      </c>
      <c r="I157" s="167"/>
      <c r="J157" s="168"/>
      <c r="K157" s="11" t="s">
        <v>55</v>
      </c>
      <c r="L157" s="19" t="s">
        <v>0</v>
      </c>
      <c r="M157" s="11" t="s">
        <v>54</v>
      </c>
      <c r="N157" s="11" t="s">
        <v>54</v>
      </c>
      <c r="O157" s="19" t="s">
        <v>0</v>
      </c>
      <c r="P157" s="11" t="s">
        <v>313</v>
      </c>
      <c r="Q157" s="131" t="s">
        <v>437</v>
      </c>
      <c r="R157" s="75"/>
      <c r="S157" s="87"/>
      <c r="T157" s="87" t="s">
        <v>423</v>
      </c>
      <c r="U157" s="129"/>
    </row>
    <row r="158" spans="2:21" s="18" customFormat="1" ht="75" x14ac:dyDescent="0.25">
      <c r="B158" s="19" t="s">
        <v>45</v>
      </c>
      <c r="C158" s="11" t="s">
        <v>61</v>
      </c>
      <c r="D158" s="11" t="s">
        <v>0</v>
      </c>
      <c r="E158" s="19" t="s">
        <v>56</v>
      </c>
      <c r="F158" s="19" t="s">
        <v>57</v>
      </c>
      <c r="G158" s="31" t="s">
        <v>307</v>
      </c>
      <c r="H158" s="166" t="s">
        <v>56</v>
      </c>
      <c r="I158" s="167"/>
      <c r="J158" s="168"/>
      <c r="K158" s="11" t="s">
        <v>55</v>
      </c>
      <c r="L158" s="19" t="s">
        <v>0</v>
      </c>
      <c r="M158" s="11" t="s">
        <v>54</v>
      </c>
      <c r="N158" s="11" t="s">
        <v>54</v>
      </c>
      <c r="O158" s="19" t="s">
        <v>0</v>
      </c>
      <c r="P158" s="11" t="s">
        <v>53</v>
      </c>
      <c r="Q158" s="131" t="s">
        <v>411</v>
      </c>
      <c r="R158" s="65"/>
      <c r="S158" s="87"/>
      <c r="T158" s="87" t="s">
        <v>422</v>
      </c>
      <c r="U158" s="129"/>
    </row>
    <row r="159" spans="2:21" s="18" customFormat="1" ht="90" x14ac:dyDescent="0.25">
      <c r="B159" s="19" t="s">
        <v>45</v>
      </c>
      <c r="C159" s="11" t="s">
        <v>59</v>
      </c>
      <c r="D159" s="11" t="s">
        <v>0</v>
      </c>
      <c r="E159" s="19" t="s">
        <v>58</v>
      </c>
      <c r="F159" s="19" t="s">
        <v>57</v>
      </c>
      <c r="G159" s="31" t="s">
        <v>309</v>
      </c>
      <c r="H159" s="166" t="s">
        <v>56</v>
      </c>
      <c r="I159" s="167"/>
      <c r="J159" s="168"/>
      <c r="K159" s="11" t="s">
        <v>55</v>
      </c>
      <c r="L159" s="19" t="s">
        <v>0</v>
      </c>
      <c r="M159" s="11" t="s">
        <v>54</v>
      </c>
      <c r="N159" s="11" t="s">
        <v>54</v>
      </c>
      <c r="O159" s="19" t="s">
        <v>0</v>
      </c>
      <c r="P159" s="11" t="s">
        <v>310</v>
      </c>
      <c r="Q159" s="131" t="s">
        <v>437</v>
      </c>
      <c r="R159" s="75"/>
      <c r="S159" s="87"/>
      <c r="T159" s="87" t="s">
        <v>422</v>
      </c>
      <c r="U159" s="75"/>
    </row>
    <row r="160" spans="2:21" s="18" customFormat="1" ht="30" x14ac:dyDescent="0.25">
      <c r="B160" s="19" t="s">
        <v>45</v>
      </c>
      <c r="C160" s="7" t="s">
        <v>52</v>
      </c>
      <c r="D160" s="19" t="s">
        <v>43</v>
      </c>
      <c r="E160" s="19" t="s">
        <v>42</v>
      </c>
      <c r="F160" s="19" t="s">
        <v>41</v>
      </c>
      <c r="G160" s="11" t="s">
        <v>311</v>
      </c>
      <c r="H160" s="10">
        <f>12000000*0.85</f>
        <v>10200000</v>
      </c>
      <c r="I160" s="10">
        <f>12000000*0.15</f>
        <v>1800000</v>
      </c>
      <c r="J160" s="19">
        <v>0</v>
      </c>
      <c r="K160" s="19" t="s">
        <v>40</v>
      </c>
      <c r="L160" s="14" t="s">
        <v>0</v>
      </c>
      <c r="M160" s="86" t="s">
        <v>27</v>
      </c>
      <c r="N160" s="86" t="s">
        <v>27</v>
      </c>
      <c r="O160" s="14" t="s">
        <v>48</v>
      </c>
      <c r="P160" s="19"/>
      <c r="Q160" s="131" t="s">
        <v>448</v>
      </c>
      <c r="R160" s="65"/>
      <c r="S160" s="87"/>
      <c r="T160" s="87" t="s">
        <v>422</v>
      </c>
      <c r="U160" s="129"/>
    </row>
    <row r="161" spans="2:21" s="18" customFormat="1" ht="30" x14ac:dyDescent="0.25">
      <c r="B161" s="19" t="s">
        <v>45</v>
      </c>
      <c r="C161" s="7" t="s">
        <v>51</v>
      </c>
      <c r="D161" s="19" t="s">
        <v>43</v>
      </c>
      <c r="E161" s="19" t="s">
        <v>42</v>
      </c>
      <c r="F161" s="19" t="s">
        <v>41</v>
      </c>
      <c r="G161" s="11" t="s">
        <v>311</v>
      </c>
      <c r="H161" s="10">
        <f>200000*0.85</f>
        <v>170000</v>
      </c>
      <c r="I161" s="10">
        <f>200000*0.15</f>
        <v>30000</v>
      </c>
      <c r="J161" s="19">
        <v>0</v>
      </c>
      <c r="K161" s="19" t="s">
        <v>40</v>
      </c>
      <c r="L161" s="14" t="s">
        <v>0</v>
      </c>
      <c r="M161" s="86" t="s">
        <v>27</v>
      </c>
      <c r="N161" s="86" t="s">
        <v>27</v>
      </c>
      <c r="O161" s="14" t="s">
        <v>48</v>
      </c>
      <c r="P161" s="19"/>
      <c r="Q161" s="131" t="s">
        <v>448</v>
      </c>
      <c r="R161" s="65"/>
      <c r="S161" s="87"/>
      <c r="T161" s="87" t="s">
        <v>422</v>
      </c>
      <c r="U161" s="129"/>
    </row>
    <row r="162" spans="2:21" s="18" customFormat="1" ht="30" x14ac:dyDescent="0.25">
      <c r="B162" s="19" t="s">
        <v>45</v>
      </c>
      <c r="C162" s="7" t="s">
        <v>50</v>
      </c>
      <c r="D162" s="19" t="s">
        <v>43</v>
      </c>
      <c r="E162" s="19" t="s">
        <v>42</v>
      </c>
      <c r="F162" s="19" t="s">
        <v>41</v>
      </c>
      <c r="G162" s="11" t="s">
        <v>311</v>
      </c>
      <c r="H162" s="10">
        <f>2000000*0.85</f>
        <v>1700000</v>
      </c>
      <c r="I162" s="10">
        <f>2000000*0.15</f>
        <v>300000</v>
      </c>
      <c r="J162" s="19">
        <v>0</v>
      </c>
      <c r="K162" s="19" t="s">
        <v>40</v>
      </c>
      <c r="L162" s="14" t="s">
        <v>0</v>
      </c>
      <c r="M162" s="86" t="s">
        <v>27</v>
      </c>
      <c r="N162" s="86" t="s">
        <v>27</v>
      </c>
      <c r="O162" s="14" t="s">
        <v>48</v>
      </c>
      <c r="P162" s="19"/>
      <c r="Q162" s="131" t="s">
        <v>448</v>
      </c>
      <c r="R162" s="65"/>
      <c r="S162" s="87"/>
      <c r="T162" s="87" t="s">
        <v>422</v>
      </c>
      <c r="U162" s="129"/>
    </row>
    <row r="163" spans="2:21" s="18" customFormat="1" ht="45" x14ac:dyDescent="0.25">
      <c r="B163" s="19" t="s">
        <v>45</v>
      </c>
      <c r="C163" s="7" t="s">
        <v>49</v>
      </c>
      <c r="D163" s="19" t="s">
        <v>43</v>
      </c>
      <c r="E163" s="19" t="s">
        <v>42</v>
      </c>
      <c r="F163" s="19" t="s">
        <v>41</v>
      </c>
      <c r="G163" s="11" t="s">
        <v>311</v>
      </c>
      <c r="H163" s="10">
        <f>2000000*0.85</f>
        <v>1700000</v>
      </c>
      <c r="I163" s="10">
        <f>2000000*0.15</f>
        <v>300000</v>
      </c>
      <c r="J163" s="19">
        <v>0</v>
      </c>
      <c r="K163" s="19" t="s">
        <v>40</v>
      </c>
      <c r="L163" s="14" t="s">
        <v>0</v>
      </c>
      <c r="M163" s="86" t="s">
        <v>27</v>
      </c>
      <c r="N163" s="86" t="s">
        <v>27</v>
      </c>
      <c r="O163" s="14" t="s">
        <v>48</v>
      </c>
      <c r="P163" s="19"/>
      <c r="Q163" s="131" t="s">
        <v>448</v>
      </c>
      <c r="R163" s="65"/>
      <c r="S163" s="87"/>
      <c r="T163" s="87" t="s">
        <v>422</v>
      </c>
      <c r="U163" s="129"/>
    </row>
    <row r="164" spans="2:21" s="18" customFormat="1" ht="30" x14ac:dyDescent="0.25">
      <c r="B164" s="19" t="s">
        <v>45</v>
      </c>
      <c r="C164" s="7" t="s">
        <v>47</v>
      </c>
      <c r="D164" s="19" t="s">
        <v>43</v>
      </c>
      <c r="E164" s="19" t="s">
        <v>42</v>
      </c>
      <c r="F164" s="19" t="s">
        <v>41</v>
      </c>
      <c r="G164" s="11" t="s">
        <v>311</v>
      </c>
      <c r="H164" s="10">
        <f>5000000*0.85</f>
        <v>4250000</v>
      </c>
      <c r="I164" s="10">
        <f>5000000*0.15</f>
        <v>750000</v>
      </c>
      <c r="J164" s="19">
        <v>0</v>
      </c>
      <c r="K164" s="19" t="s">
        <v>40</v>
      </c>
      <c r="L164" s="14" t="s">
        <v>0</v>
      </c>
      <c r="M164" s="86" t="s">
        <v>27</v>
      </c>
      <c r="N164" s="86" t="s">
        <v>27</v>
      </c>
      <c r="O164" s="14" t="s">
        <v>46</v>
      </c>
      <c r="P164" s="19"/>
      <c r="Q164" s="131" t="s">
        <v>448</v>
      </c>
      <c r="R164" s="87"/>
      <c r="S164" s="87"/>
      <c r="T164" s="87" t="s">
        <v>422</v>
      </c>
      <c r="U164" s="129"/>
    </row>
    <row r="165" spans="2:21" s="18" customFormat="1" ht="60" customHeight="1" x14ac:dyDescent="0.25">
      <c r="B165" s="19" t="s">
        <v>45</v>
      </c>
      <c r="C165" s="7" t="s">
        <v>44</v>
      </c>
      <c r="D165" s="19" t="s">
        <v>43</v>
      </c>
      <c r="E165" s="19" t="s">
        <v>42</v>
      </c>
      <c r="F165" s="19" t="s">
        <v>41</v>
      </c>
      <c r="G165" s="11" t="s">
        <v>312</v>
      </c>
      <c r="H165" s="10">
        <f>3000000*0.85</f>
        <v>2550000</v>
      </c>
      <c r="I165" s="10">
        <f>3000000*0.15</f>
        <v>450000</v>
      </c>
      <c r="J165" s="19">
        <v>0</v>
      </c>
      <c r="K165" s="19" t="s">
        <v>40</v>
      </c>
      <c r="L165" s="14" t="s">
        <v>0</v>
      </c>
      <c r="M165" s="86" t="s">
        <v>27</v>
      </c>
      <c r="N165" s="86" t="s">
        <v>27</v>
      </c>
      <c r="O165" s="14" t="s">
        <v>38</v>
      </c>
      <c r="P165" s="19"/>
      <c r="Q165" s="131" t="s">
        <v>448</v>
      </c>
      <c r="R165" s="87"/>
      <c r="S165" s="87"/>
      <c r="T165" s="87" t="s">
        <v>422</v>
      </c>
      <c r="U165" s="129"/>
    </row>
    <row r="166" spans="2:21" s="18" customFormat="1" x14ac:dyDescent="0.25">
      <c r="B166" s="24"/>
      <c r="C166" s="25"/>
      <c r="D166" s="24"/>
      <c r="E166" s="24"/>
      <c r="F166" s="24"/>
      <c r="G166" s="24"/>
      <c r="H166" s="26"/>
      <c r="I166" s="26"/>
      <c r="J166" s="24"/>
      <c r="K166" s="24"/>
      <c r="L166" s="27"/>
      <c r="M166" s="28"/>
      <c r="N166" s="28"/>
      <c r="O166" s="27"/>
      <c r="P166" s="24"/>
      <c r="Q166" s="74"/>
      <c r="U166" s="129"/>
    </row>
    <row r="167" spans="2:21" ht="19.5" thickBot="1" x14ac:dyDescent="0.3">
      <c r="B167" s="83" t="s">
        <v>234</v>
      </c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</row>
    <row r="168" spans="2:21" ht="60" customHeight="1" x14ac:dyDescent="0.25">
      <c r="B168" s="171" t="s">
        <v>24</v>
      </c>
      <c r="C168" s="164" t="s">
        <v>23</v>
      </c>
      <c r="D168" s="164" t="s">
        <v>22</v>
      </c>
      <c r="E168" s="164" t="s">
        <v>21</v>
      </c>
      <c r="F168" s="164" t="s">
        <v>20</v>
      </c>
      <c r="G168" s="164" t="s">
        <v>260</v>
      </c>
      <c r="H168" s="204" t="s">
        <v>19</v>
      </c>
      <c r="I168" s="205"/>
      <c r="J168" s="206"/>
      <c r="K168" s="164" t="s">
        <v>18</v>
      </c>
      <c r="L168" s="111" t="s">
        <v>17</v>
      </c>
      <c r="M168" s="111" t="s">
        <v>16</v>
      </c>
      <c r="N168" s="111" t="s">
        <v>15</v>
      </c>
      <c r="O168" s="111" t="s">
        <v>14</v>
      </c>
      <c r="P168" s="164" t="s">
        <v>13</v>
      </c>
      <c r="Q168" s="132" t="s">
        <v>393</v>
      </c>
      <c r="R168" s="132" t="s">
        <v>416</v>
      </c>
      <c r="S168" s="132" t="s">
        <v>417</v>
      </c>
      <c r="T168" s="134" t="s">
        <v>418</v>
      </c>
    </row>
    <row r="169" spans="2:21" ht="15.75" thickBot="1" x14ac:dyDescent="0.3">
      <c r="B169" s="172"/>
      <c r="C169" s="165"/>
      <c r="D169" s="165"/>
      <c r="E169" s="165"/>
      <c r="F169" s="165"/>
      <c r="G169" s="165"/>
      <c r="H169" s="112" t="s">
        <v>12</v>
      </c>
      <c r="I169" s="112" t="s">
        <v>11</v>
      </c>
      <c r="J169" s="112" t="s">
        <v>10</v>
      </c>
      <c r="K169" s="165"/>
      <c r="L169" s="113" t="s">
        <v>9</v>
      </c>
      <c r="M169" s="113" t="s">
        <v>9</v>
      </c>
      <c r="N169" s="113" t="s">
        <v>9</v>
      </c>
      <c r="O169" s="113" t="s">
        <v>9</v>
      </c>
      <c r="P169" s="165"/>
      <c r="Q169" s="133"/>
      <c r="R169" s="133"/>
      <c r="S169" s="133"/>
      <c r="T169" s="135"/>
    </row>
    <row r="170" spans="2:21" ht="75" x14ac:dyDescent="0.25">
      <c r="B170" s="76" t="s">
        <v>235</v>
      </c>
      <c r="C170" s="78" t="s">
        <v>236</v>
      </c>
      <c r="D170" s="76" t="s">
        <v>0</v>
      </c>
      <c r="E170" s="76" t="s">
        <v>237</v>
      </c>
      <c r="F170" s="78" t="s">
        <v>33</v>
      </c>
      <c r="G170" s="110" t="s">
        <v>320</v>
      </c>
      <c r="H170" s="98">
        <v>15000000</v>
      </c>
      <c r="I170" s="98">
        <f>ROUND(H170/85*15,0)</f>
        <v>2647059</v>
      </c>
      <c r="J170" s="98">
        <v>0</v>
      </c>
      <c r="K170" s="76" t="s">
        <v>213</v>
      </c>
      <c r="L170" s="76" t="s">
        <v>7</v>
      </c>
      <c r="M170" s="76" t="s">
        <v>27</v>
      </c>
      <c r="N170" s="76" t="s">
        <v>27</v>
      </c>
      <c r="O170" s="76" t="s">
        <v>31</v>
      </c>
      <c r="P170" s="76"/>
      <c r="Q170" s="131" t="s">
        <v>427</v>
      </c>
      <c r="R170" s="114"/>
      <c r="S170" s="94"/>
      <c r="T170" s="127" t="s">
        <v>422</v>
      </c>
    </row>
    <row r="171" spans="2:21" ht="75" x14ac:dyDescent="0.25">
      <c r="B171" s="5" t="s">
        <v>235</v>
      </c>
      <c r="C171" s="19" t="s">
        <v>238</v>
      </c>
      <c r="D171" s="5" t="s">
        <v>0</v>
      </c>
      <c r="E171" s="5" t="s">
        <v>237</v>
      </c>
      <c r="F171" s="19" t="s">
        <v>33</v>
      </c>
      <c r="G171" s="72" t="s">
        <v>320</v>
      </c>
      <c r="H171" s="9">
        <v>35000000</v>
      </c>
      <c r="I171" s="9">
        <f t="shared" ref="I171:I174" si="2">ROUND(H171/85*15,0)</f>
        <v>6176471</v>
      </c>
      <c r="J171" s="9">
        <v>0</v>
      </c>
      <c r="K171" s="5" t="s">
        <v>213</v>
      </c>
      <c r="L171" s="5" t="s">
        <v>7</v>
      </c>
      <c r="M171" s="5" t="s">
        <v>27</v>
      </c>
      <c r="N171" s="5" t="s">
        <v>27</v>
      </c>
      <c r="O171" s="5" t="s">
        <v>31</v>
      </c>
      <c r="P171" s="5"/>
      <c r="Q171" s="131" t="s">
        <v>428</v>
      </c>
      <c r="R171" s="114"/>
      <c r="S171" s="87"/>
      <c r="T171" s="127" t="s">
        <v>422</v>
      </c>
    </row>
    <row r="172" spans="2:21" ht="75" x14ac:dyDescent="0.25">
      <c r="B172" s="5" t="s">
        <v>235</v>
      </c>
      <c r="C172" s="19" t="s">
        <v>239</v>
      </c>
      <c r="D172" s="5" t="s">
        <v>0</v>
      </c>
      <c r="E172" s="5" t="s">
        <v>237</v>
      </c>
      <c r="F172" s="19" t="s">
        <v>33</v>
      </c>
      <c r="G172" s="72" t="s">
        <v>320</v>
      </c>
      <c r="H172" s="9">
        <v>33000000</v>
      </c>
      <c r="I172" s="9">
        <f t="shared" si="2"/>
        <v>5823529</v>
      </c>
      <c r="J172" s="9">
        <v>0</v>
      </c>
      <c r="K172" s="5" t="s">
        <v>213</v>
      </c>
      <c r="L172" s="5" t="s">
        <v>7</v>
      </c>
      <c r="M172" s="5" t="s">
        <v>27</v>
      </c>
      <c r="N172" s="5" t="s">
        <v>27</v>
      </c>
      <c r="O172" s="5" t="s">
        <v>31</v>
      </c>
      <c r="P172" s="5"/>
      <c r="Q172" s="131" t="s">
        <v>428</v>
      </c>
      <c r="R172" s="114"/>
      <c r="S172" s="87"/>
      <c r="T172" s="127" t="s">
        <v>422</v>
      </c>
    </row>
    <row r="173" spans="2:21" ht="75" x14ac:dyDescent="0.25">
      <c r="B173" s="5" t="s">
        <v>235</v>
      </c>
      <c r="C173" s="19" t="s">
        <v>240</v>
      </c>
      <c r="D173" s="5" t="s">
        <v>0</v>
      </c>
      <c r="E173" s="5" t="s">
        <v>237</v>
      </c>
      <c r="F173" s="19" t="s">
        <v>33</v>
      </c>
      <c r="G173" s="72" t="s">
        <v>320</v>
      </c>
      <c r="H173" s="9">
        <v>15000000</v>
      </c>
      <c r="I173" s="9">
        <f t="shared" si="2"/>
        <v>2647059</v>
      </c>
      <c r="J173" s="9">
        <v>0</v>
      </c>
      <c r="K173" s="5" t="s">
        <v>213</v>
      </c>
      <c r="L173" s="5" t="s">
        <v>7</v>
      </c>
      <c r="M173" s="5" t="s">
        <v>27</v>
      </c>
      <c r="N173" s="5" t="s">
        <v>27</v>
      </c>
      <c r="O173" s="5" t="s">
        <v>31</v>
      </c>
      <c r="P173" s="5"/>
      <c r="Q173" s="131" t="s">
        <v>428</v>
      </c>
      <c r="R173" s="114"/>
      <c r="S173" s="87"/>
      <c r="T173" s="127" t="s">
        <v>422</v>
      </c>
    </row>
    <row r="174" spans="2:21" ht="120" x14ac:dyDescent="0.25">
      <c r="B174" s="5" t="s">
        <v>235</v>
      </c>
      <c r="C174" s="19" t="s">
        <v>241</v>
      </c>
      <c r="D174" s="5" t="s">
        <v>0</v>
      </c>
      <c r="E174" s="5" t="s">
        <v>237</v>
      </c>
      <c r="F174" s="19" t="s">
        <v>33</v>
      </c>
      <c r="G174" s="72" t="s">
        <v>401</v>
      </c>
      <c r="H174" s="9">
        <v>3000000</v>
      </c>
      <c r="I174" s="9">
        <f t="shared" si="2"/>
        <v>529412</v>
      </c>
      <c r="J174" s="9">
        <v>0</v>
      </c>
      <c r="K174" s="5" t="s">
        <v>213</v>
      </c>
      <c r="L174" s="5" t="s">
        <v>7</v>
      </c>
      <c r="M174" s="5" t="s">
        <v>27</v>
      </c>
      <c r="N174" s="5" t="s">
        <v>27</v>
      </c>
      <c r="O174" s="5" t="s">
        <v>31</v>
      </c>
      <c r="P174" s="5"/>
      <c r="Q174" s="131" t="s">
        <v>429</v>
      </c>
      <c r="R174" s="114"/>
      <c r="S174" s="87"/>
      <c r="T174" s="127" t="s">
        <v>422</v>
      </c>
    </row>
    <row r="175" spans="2:21" ht="164.25" x14ac:dyDescent="0.25">
      <c r="B175" s="5" t="s">
        <v>26</v>
      </c>
      <c r="C175" s="19" t="s">
        <v>36</v>
      </c>
      <c r="D175" s="19" t="s">
        <v>7</v>
      </c>
      <c r="E175" s="19" t="s">
        <v>34</v>
      </c>
      <c r="F175" s="19" t="s">
        <v>242</v>
      </c>
      <c r="G175" s="72" t="s">
        <v>402</v>
      </c>
      <c r="H175" s="21">
        <v>27250000</v>
      </c>
      <c r="I175" s="9">
        <v>9750000</v>
      </c>
      <c r="J175" s="9">
        <v>0</v>
      </c>
      <c r="K175" s="5" t="s">
        <v>243</v>
      </c>
      <c r="L175" s="5" t="s">
        <v>7</v>
      </c>
      <c r="M175" s="5" t="s">
        <v>244</v>
      </c>
      <c r="N175" s="5" t="s">
        <v>245</v>
      </c>
      <c r="O175" s="5" t="s">
        <v>246</v>
      </c>
      <c r="P175" s="5"/>
      <c r="Q175" s="131" t="s">
        <v>441</v>
      </c>
      <c r="R175" s="114"/>
      <c r="S175" s="75"/>
      <c r="T175" s="127" t="s">
        <v>422</v>
      </c>
    </row>
    <row r="176" spans="2:21" ht="120" x14ac:dyDescent="0.25">
      <c r="B176" s="5" t="s">
        <v>26</v>
      </c>
      <c r="C176" s="19" t="s">
        <v>37</v>
      </c>
      <c r="D176" s="19" t="s">
        <v>7</v>
      </c>
      <c r="E176" s="19" t="s">
        <v>34</v>
      </c>
      <c r="F176" s="19" t="s">
        <v>242</v>
      </c>
      <c r="G176" s="72" t="s">
        <v>402</v>
      </c>
      <c r="H176" s="21">
        <v>17760000</v>
      </c>
      <c r="I176" s="9">
        <v>6140000</v>
      </c>
      <c r="J176" s="9">
        <v>0</v>
      </c>
      <c r="K176" s="5" t="s">
        <v>243</v>
      </c>
      <c r="L176" s="5" t="s">
        <v>7</v>
      </c>
      <c r="M176" s="5" t="s">
        <v>244</v>
      </c>
      <c r="N176" s="5" t="s">
        <v>245</v>
      </c>
      <c r="O176" s="5" t="s">
        <v>246</v>
      </c>
      <c r="P176" s="5"/>
      <c r="Q176" s="131" t="s">
        <v>442</v>
      </c>
      <c r="R176" s="114"/>
      <c r="S176" s="75"/>
      <c r="T176" s="127" t="s">
        <v>422</v>
      </c>
    </row>
    <row r="177" spans="2:20" ht="120" x14ac:dyDescent="0.25">
      <c r="B177" s="5" t="s">
        <v>26</v>
      </c>
      <c r="C177" s="19" t="s">
        <v>35</v>
      </c>
      <c r="D177" s="19" t="s">
        <v>7</v>
      </c>
      <c r="E177" s="19" t="s">
        <v>34</v>
      </c>
      <c r="F177" s="19" t="s">
        <v>242</v>
      </c>
      <c r="G177" s="72" t="s">
        <v>402</v>
      </c>
      <c r="H177" s="21">
        <v>14542000</v>
      </c>
      <c r="I177" s="9">
        <v>3552325</v>
      </c>
      <c r="J177" s="9">
        <v>0</v>
      </c>
      <c r="K177" s="5" t="s">
        <v>243</v>
      </c>
      <c r="L177" s="5" t="s">
        <v>7</v>
      </c>
      <c r="M177" s="5" t="s">
        <v>244</v>
      </c>
      <c r="N177" s="5" t="s">
        <v>245</v>
      </c>
      <c r="O177" s="5" t="s">
        <v>246</v>
      </c>
      <c r="P177" s="5"/>
      <c r="Q177" s="131" t="s">
        <v>443</v>
      </c>
      <c r="R177" s="114"/>
      <c r="S177" s="75"/>
      <c r="T177" s="127" t="s">
        <v>422</v>
      </c>
    </row>
    <row r="178" spans="2:20" ht="45" x14ac:dyDescent="0.25">
      <c r="B178" s="5" t="s">
        <v>26</v>
      </c>
      <c r="C178" s="19" t="s">
        <v>32</v>
      </c>
      <c r="D178" s="19" t="s">
        <v>7</v>
      </c>
      <c r="E178" s="19" t="s">
        <v>29</v>
      </c>
      <c r="F178" s="19" t="s">
        <v>28</v>
      </c>
      <c r="G178" s="72" t="s">
        <v>352</v>
      </c>
      <c r="H178" s="21">
        <v>6998529</v>
      </c>
      <c r="I178" s="9">
        <v>1235035</v>
      </c>
      <c r="J178" s="9">
        <v>0</v>
      </c>
      <c r="K178" s="5" t="s">
        <v>243</v>
      </c>
      <c r="L178" s="5" t="s">
        <v>7</v>
      </c>
      <c r="M178" s="5" t="s">
        <v>244</v>
      </c>
      <c r="N178" s="5" t="s">
        <v>247</v>
      </c>
      <c r="O178" s="5" t="s">
        <v>246</v>
      </c>
      <c r="P178" s="5"/>
      <c r="Q178" s="131" t="s">
        <v>440</v>
      </c>
      <c r="R178" s="114"/>
      <c r="S178" s="88"/>
      <c r="T178" s="127" t="s">
        <v>422</v>
      </c>
    </row>
    <row r="179" spans="2:20" ht="30" x14ac:dyDescent="0.25">
      <c r="B179" s="5" t="s">
        <v>26</v>
      </c>
      <c r="C179" s="3" t="s">
        <v>30</v>
      </c>
      <c r="D179" s="3" t="s">
        <v>7</v>
      </c>
      <c r="E179" s="3" t="s">
        <v>29</v>
      </c>
      <c r="F179" s="3" t="s">
        <v>248</v>
      </c>
      <c r="G179" s="72" t="s">
        <v>360</v>
      </c>
      <c r="H179" s="6" t="s">
        <v>249</v>
      </c>
      <c r="I179" s="9" t="s">
        <v>249</v>
      </c>
      <c r="J179" s="9">
        <v>0</v>
      </c>
      <c r="K179" s="5" t="s">
        <v>243</v>
      </c>
      <c r="L179" s="5" t="s">
        <v>7</v>
      </c>
      <c r="M179" s="5" t="s">
        <v>244</v>
      </c>
      <c r="N179" s="5" t="s">
        <v>247</v>
      </c>
      <c r="O179" s="5" t="s">
        <v>250</v>
      </c>
      <c r="P179" s="5"/>
      <c r="Q179" s="131" t="s">
        <v>430</v>
      </c>
      <c r="R179" s="114"/>
      <c r="S179" s="87"/>
      <c r="T179" s="127" t="s">
        <v>422</v>
      </c>
    </row>
    <row r="180" spans="2:20" x14ac:dyDescent="0.2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2:20" ht="19.5" thickBot="1" x14ac:dyDescent="0.35">
      <c r="B181" s="81" t="s">
        <v>251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2:20" ht="60" customHeight="1" x14ac:dyDescent="0.25">
      <c r="B182" s="158" t="s">
        <v>24</v>
      </c>
      <c r="C182" s="136" t="s">
        <v>23</v>
      </c>
      <c r="D182" s="136" t="s">
        <v>22</v>
      </c>
      <c r="E182" s="136" t="s">
        <v>21</v>
      </c>
      <c r="F182" s="136" t="s">
        <v>20</v>
      </c>
      <c r="G182" s="196" t="s">
        <v>260</v>
      </c>
      <c r="H182" s="136" t="s">
        <v>19</v>
      </c>
      <c r="I182" s="136"/>
      <c r="J182" s="136"/>
      <c r="K182" s="136" t="s">
        <v>18</v>
      </c>
      <c r="L182" s="117" t="s">
        <v>17</v>
      </c>
      <c r="M182" s="117" t="s">
        <v>16</v>
      </c>
      <c r="N182" s="117" t="s">
        <v>15</v>
      </c>
      <c r="O182" s="117" t="s">
        <v>14</v>
      </c>
      <c r="P182" s="136" t="s">
        <v>13</v>
      </c>
      <c r="Q182" s="136" t="s">
        <v>393</v>
      </c>
      <c r="R182" s="136" t="s">
        <v>416</v>
      </c>
      <c r="S182" s="136" t="s">
        <v>417</v>
      </c>
      <c r="T182" s="138" t="s">
        <v>418</v>
      </c>
    </row>
    <row r="183" spans="2:20" ht="15.75" thickBot="1" x14ac:dyDescent="0.3">
      <c r="B183" s="159"/>
      <c r="C183" s="137"/>
      <c r="D183" s="137"/>
      <c r="E183" s="137"/>
      <c r="F183" s="137"/>
      <c r="G183" s="197"/>
      <c r="H183" s="118" t="s">
        <v>12</v>
      </c>
      <c r="I183" s="118" t="s">
        <v>11</v>
      </c>
      <c r="J183" s="118" t="s">
        <v>10</v>
      </c>
      <c r="K183" s="137"/>
      <c r="L183" s="119" t="s">
        <v>9</v>
      </c>
      <c r="M183" s="119" t="s">
        <v>9</v>
      </c>
      <c r="N183" s="119" t="s">
        <v>9</v>
      </c>
      <c r="O183" s="119" t="s">
        <v>9</v>
      </c>
      <c r="P183" s="137"/>
      <c r="Q183" s="137"/>
      <c r="R183" s="137"/>
      <c r="S183" s="137"/>
      <c r="T183" s="139"/>
    </row>
    <row r="184" spans="2:20" ht="45" x14ac:dyDescent="0.25">
      <c r="B184" s="115" t="s">
        <v>405</v>
      </c>
      <c r="C184" s="115" t="s">
        <v>252</v>
      </c>
      <c r="D184" s="76"/>
      <c r="E184" s="76" t="s">
        <v>1</v>
      </c>
      <c r="F184" s="76"/>
      <c r="G184" s="116"/>
      <c r="H184" s="184" t="s">
        <v>25</v>
      </c>
      <c r="I184" s="185"/>
      <c r="J184" s="185"/>
      <c r="K184" s="185"/>
      <c r="L184" s="185"/>
      <c r="M184" s="185"/>
      <c r="N184" s="185"/>
      <c r="O184" s="186"/>
      <c r="P184" s="76"/>
      <c r="Q184" s="92"/>
      <c r="R184" s="94"/>
      <c r="S184" s="94"/>
      <c r="T184" s="94"/>
    </row>
    <row r="185" spans="2:20" ht="45" x14ac:dyDescent="0.25">
      <c r="B185" s="15" t="s">
        <v>406</v>
      </c>
      <c r="C185" s="15" t="s">
        <v>253</v>
      </c>
      <c r="D185" s="5"/>
      <c r="E185" s="5" t="s">
        <v>1</v>
      </c>
      <c r="F185" s="5"/>
      <c r="G185" s="16"/>
      <c r="H185" s="187" t="s">
        <v>25</v>
      </c>
      <c r="I185" s="188"/>
      <c r="J185" s="188"/>
      <c r="K185" s="188"/>
      <c r="L185" s="188"/>
      <c r="M185" s="188"/>
      <c r="N185" s="188"/>
      <c r="O185" s="189"/>
      <c r="P185" s="5"/>
      <c r="Q185" s="65"/>
      <c r="R185" s="87"/>
      <c r="S185" s="87"/>
      <c r="T185" s="87"/>
    </row>
    <row r="186" spans="2:20" ht="45" x14ac:dyDescent="0.25">
      <c r="B186" s="15" t="s">
        <v>407</v>
      </c>
      <c r="C186" s="15" t="s">
        <v>253</v>
      </c>
      <c r="D186" s="5"/>
      <c r="E186" s="5" t="s">
        <v>2</v>
      </c>
      <c r="F186" s="5"/>
      <c r="G186" s="16"/>
      <c r="H186" s="187" t="s">
        <v>25</v>
      </c>
      <c r="I186" s="188"/>
      <c r="J186" s="188"/>
      <c r="K186" s="188"/>
      <c r="L186" s="188"/>
      <c r="M186" s="188"/>
      <c r="N186" s="188"/>
      <c r="O186" s="189"/>
      <c r="P186" s="5"/>
      <c r="Q186" s="65"/>
      <c r="R186" s="87"/>
      <c r="S186" s="87"/>
      <c r="T186" s="87"/>
    </row>
    <row r="187" spans="2:20" ht="30" x14ac:dyDescent="0.25">
      <c r="B187" s="15" t="s">
        <v>408</v>
      </c>
      <c r="C187" s="15" t="s">
        <v>254</v>
      </c>
      <c r="D187" s="5"/>
      <c r="E187" s="5" t="s">
        <v>255</v>
      </c>
      <c r="F187" s="5"/>
      <c r="G187" s="16"/>
      <c r="H187" s="187" t="s">
        <v>25</v>
      </c>
      <c r="I187" s="188"/>
      <c r="J187" s="188"/>
      <c r="K187" s="188"/>
      <c r="L187" s="188"/>
      <c r="M187" s="188"/>
      <c r="N187" s="188"/>
      <c r="O187" s="189"/>
      <c r="P187" s="5"/>
      <c r="Q187" s="65"/>
      <c r="R187" s="87"/>
      <c r="S187" s="87"/>
      <c r="T187" s="87"/>
    </row>
    <row r="188" spans="2:20" ht="30" x14ac:dyDescent="0.25">
      <c r="B188" s="15" t="s">
        <v>409</v>
      </c>
      <c r="C188" s="15" t="s">
        <v>256</v>
      </c>
      <c r="D188" s="5"/>
      <c r="E188" s="5" t="s">
        <v>255</v>
      </c>
      <c r="F188" s="5"/>
      <c r="G188" s="16"/>
      <c r="H188" s="187" t="s">
        <v>25</v>
      </c>
      <c r="I188" s="188"/>
      <c r="J188" s="188"/>
      <c r="K188" s="188"/>
      <c r="L188" s="188"/>
      <c r="M188" s="188"/>
      <c r="N188" s="188"/>
      <c r="O188" s="189"/>
      <c r="P188" s="5"/>
      <c r="Q188" s="65"/>
      <c r="R188" s="87"/>
      <c r="S188" s="87"/>
      <c r="T188" s="87"/>
    </row>
    <row r="190" spans="2:20" x14ac:dyDescent="0.25">
      <c r="G190" s="85"/>
      <c r="H190" s="85"/>
    </row>
    <row r="191" spans="2:20" x14ac:dyDescent="0.25">
      <c r="G191" s="85"/>
      <c r="H191" s="85"/>
    </row>
    <row r="192" spans="2:20" x14ac:dyDescent="0.25">
      <c r="G192" s="85"/>
      <c r="H192" s="85"/>
    </row>
    <row r="193" spans="2:8" x14ac:dyDescent="0.25">
      <c r="B193" s="4"/>
      <c r="C193" s="4"/>
      <c r="G193" s="85"/>
      <c r="H193" s="85"/>
    </row>
    <row r="194" spans="2:8" x14ac:dyDescent="0.25">
      <c r="G194" s="85"/>
      <c r="H194" s="85"/>
    </row>
    <row r="195" spans="2:8" x14ac:dyDescent="0.25">
      <c r="G195" s="85"/>
      <c r="H195" s="85"/>
    </row>
    <row r="196" spans="2:8" x14ac:dyDescent="0.25">
      <c r="G196" s="85"/>
      <c r="H196" s="85"/>
    </row>
    <row r="197" spans="2:8" x14ac:dyDescent="0.25">
      <c r="G197" s="85"/>
      <c r="H197" s="85"/>
    </row>
    <row r="198" spans="2:8" x14ac:dyDescent="0.25">
      <c r="G198" s="85"/>
      <c r="H198" s="85"/>
    </row>
    <row r="199" spans="2:8" x14ac:dyDescent="0.25">
      <c r="G199" s="85"/>
      <c r="H199" s="85"/>
    </row>
    <row r="200" spans="2:8" x14ac:dyDescent="0.25">
      <c r="G200" s="85"/>
      <c r="H200" s="85"/>
    </row>
    <row r="201" spans="2:8" x14ac:dyDescent="0.25">
      <c r="G201" s="85"/>
      <c r="H201" s="85"/>
    </row>
    <row r="202" spans="2:8" x14ac:dyDescent="0.25">
      <c r="G202" s="85"/>
      <c r="H202" s="85"/>
    </row>
    <row r="203" spans="2:8" x14ac:dyDescent="0.25">
      <c r="G203" s="85"/>
      <c r="H203" s="85"/>
    </row>
    <row r="204" spans="2:8" x14ac:dyDescent="0.25">
      <c r="G204" s="85"/>
      <c r="H204" s="85"/>
    </row>
    <row r="205" spans="2:8" x14ac:dyDescent="0.25">
      <c r="G205" s="85"/>
      <c r="H205" s="85"/>
    </row>
    <row r="206" spans="2:8" x14ac:dyDescent="0.25">
      <c r="G206" s="85"/>
      <c r="H206" s="85"/>
    </row>
    <row r="207" spans="2:8" x14ac:dyDescent="0.25">
      <c r="G207" s="85"/>
      <c r="H207" s="85"/>
    </row>
    <row r="208" spans="2:8" x14ac:dyDescent="0.25">
      <c r="G208" s="85"/>
      <c r="H208" s="85"/>
    </row>
    <row r="209" spans="7:8" x14ac:dyDescent="0.25">
      <c r="G209" s="85"/>
      <c r="H209" s="85"/>
    </row>
    <row r="210" spans="7:8" x14ac:dyDescent="0.25">
      <c r="G210" s="85"/>
      <c r="H210" s="85"/>
    </row>
    <row r="211" spans="7:8" x14ac:dyDescent="0.25">
      <c r="G211" s="85"/>
      <c r="H211" s="85"/>
    </row>
    <row r="212" spans="7:8" x14ac:dyDescent="0.25">
      <c r="G212" s="85"/>
      <c r="H212" s="85"/>
    </row>
    <row r="213" spans="7:8" x14ac:dyDescent="0.25">
      <c r="G213" s="85"/>
      <c r="H213" s="85"/>
    </row>
    <row r="214" spans="7:8" x14ac:dyDescent="0.25">
      <c r="G214" s="85"/>
      <c r="H214" s="85"/>
    </row>
    <row r="215" spans="7:8" x14ac:dyDescent="0.25">
      <c r="G215" s="85"/>
      <c r="H215" s="85"/>
    </row>
    <row r="216" spans="7:8" x14ac:dyDescent="0.25">
      <c r="G216" s="85"/>
      <c r="H216" s="85"/>
    </row>
    <row r="217" spans="7:8" x14ac:dyDescent="0.25">
      <c r="G217" s="85"/>
      <c r="H217" s="85"/>
    </row>
    <row r="218" spans="7:8" x14ac:dyDescent="0.25">
      <c r="G218" s="85"/>
      <c r="H218" s="85"/>
    </row>
    <row r="219" spans="7:8" x14ac:dyDescent="0.25">
      <c r="G219" s="85"/>
      <c r="H219" s="85"/>
    </row>
    <row r="220" spans="7:8" x14ac:dyDescent="0.25">
      <c r="G220" s="85"/>
      <c r="H220" s="85"/>
    </row>
    <row r="221" spans="7:8" x14ac:dyDescent="0.25">
      <c r="G221" s="85"/>
      <c r="H221" s="85"/>
    </row>
    <row r="222" spans="7:8" x14ac:dyDescent="0.25">
      <c r="G222" s="85"/>
      <c r="H222" s="85"/>
    </row>
    <row r="223" spans="7:8" x14ac:dyDescent="0.25">
      <c r="G223" s="85"/>
      <c r="H223" s="85"/>
    </row>
    <row r="224" spans="7:8" x14ac:dyDescent="0.25">
      <c r="G224" s="85"/>
      <c r="H224" s="85"/>
    </row>
    <row r="225" spans="7:8" x14ac:dyDescent="0.25">
      <c r="G225" s="85"/>
      <c r="H225" s="85"/>
    </row>
    <row r="226" spans="7:8" x14ac:dyDescent="0.25">
      <c r="G226" s="85"/>
      <c r="H226" s="85"/>
    </row>
    <row r="227" spans="7:8" x14ac:dyDescent="0.25">
      <c r="G227" s="85"/>
      <c r="H227" s="85"/>
    </row>
    <row r="228" spans="7:8" x14ac:dyDescent="0.25">
      <c r="G228" s="85"/>
      <c r="H228" s="85"/>
    </row>
    <row r="229" spans="7:8" x14ac:dyDescent="0.25">
      <c r="G229" s="85"/>
      <c r="H229" s="85"/>
    </row>
    <row r="230" spans="7:8" x14ac:dyDescent="0.25">
      <c r="G230" s="85"/>
      <c r="H230" s="85"/>
    </row>
    <row r="231" spans="7:8" x14ac:dyDescent="0.25">
      <c r="G231" s="85"/>
      <c r="H231" s="85"/>
    </row>
    <row r="232" spans="7:8" x14ac:dyDescent="0.25">
      <c r="G232" s="85"/>
      <c r="H232" s="85"/>
    </row>
    <row r="233" spans="7:8" x14ac:dyDescent="0.25">
      <c r="G233" s="85"/>
      <c r="H233" s="85"/>
    </row>
    <row r="234" spans="7:8" x14ac:dyDescent="0.25">
      <c r="G234" s="85"/>
      <c r="H234" s="85"/>
    </row>
    <row r="235" spans="7:8" x14ac:dyDescent="0.25">
      <c r="G235" s="85"/>
      <c r="H235" s="85"/>
    </row>
    <row r="236" spans="7:8" x14ac:dyDescent="0.25">
      <c r="G236" s="85"/>
      <c r="H236" s="85"/>
    </row>
    <row r="237" spans="7:8" x14ac:dyDescent="0.25">
      <c r="G237" s="85"/>
      <c r="H237" s="85"/>
    </row>
    <row r="238" spans="7:8" x14ac:dyDescent="0.25">
      <c r="G238" s="85"/>
      <c r="H238" s="85"/>
    </row>
    <row r="239" spans="7:8" x14ac:dyDescent="0.25">
      <c r="G239" s="85"/>
      <c r="H239" s="85"/>
    </row>
    <row r="240" spans="7:8" x14ac:dyDescent="0.25">
      <c r="G240" s="85"/>
      <c r="H240" s="85"/>
    </row>
    <row r="241" spans="7:8" x14ac:dyDescent="0.25">
      <c r="G241" s="85"/>
      <c r="H241" s="85"/>
    </row>
    <row r="242" spans="7:8" x14ac:dyDescent="0.25">
      <c r="G242" s="85"/>
      <c r="H242" s="85"/>
    </row>
    <row r="243" spans="7:8" x14ac:dyDescent="0.25">
      <c r="G243" s="85"/>
      <c r="H243" s="85"/>
    </row>
    <row r="244" spans="7:8" x14ac:dyDescent="0.25">
      <c r="G244" s="85"/>
      <c r="H244" s="85"/>
    </row>
    <row r="245" spans="7:8" x14ac:dyDescent="0.25">
      <c r="G245" s="85"/>
      <c r="H245" s="85"/>
    </row>
    <row r="246" spans="7:8" x14ac:dyDescent="0.25">
      <c r="G246" s="85"/>
      <c r="H246" s="85"/>
    </row>
    <row r="247" spans="7:8" x14ac:dyDescent="0.25">
      <c r="G247" s="85"/>
      <c r="H247" s="85"/>
    </row>
    <row r="248" spans="7:8" x14ac:dyDescent="0.25">
      <c r="G248" s="85"/>
      <c r="H248" s="85"/>
    </row>
    <row r="249" spans="7:8" x14ac:dyDescent="0.25">
      <c r="G249" s="85"/>
      <c r="H249" s="85"/>
    </row>
    <row r="250" spans="7:8" x14ac:dyDescent="0.25">
      <c r="G250" s="85"/>
      <c r="H250" s="85"/>
    </row>
    <row r="251" spans="7:8" x14ac:dyDescent="0.25">
      <c r="G251" s="85"/>
      <c r="H251" s="85"/>
    </row>
    <row r="252" spans="7:8" x14ac:dyDescent="0.25">
      <c r="G252" s="85"/>
      <c r="H252" s="85"/>
    </row>
    <row r="253" spans="7:8" x14ac:dyDescent="0.25">
      <c r="G253" s="85"/>
      <c r="H253" s="85"/>
    </row>
    <row r="254" spans="7:8" x14ac:dyDescent="0.25">
      <c r="G254" s="85"/>
      <c r="H254" s="85"/>
    </row>
    <row r="255" spans="7:8" x14ac:dyDescent="0.25">
      <c r="G255" s="85"/>
      <c r="H255" s="85"/>
    </row>
    <row r="256" spans="7:8" x14ac:dyDescent="0.25">
      <c r="G256" s="85"/>
      <c r="H256" s="85"/>
    </row>
    <row r="257" spans="7:8" x14ac:dyDescent="0.25">
      <c r="G257" s="85"/>
      <c r="H257" s="85"/>
    </row>
    <row r="258" spans="7:8" x14ac:dyDescent="0.25">
      <c r="G258" s="85"/>
      <c r="H258" s="85"/>
    </row>
    <row r="259" spans="7:8" x14ac:dyDescent="0.25">
      <c r="G259" s="85"/>
      <c r="H259" s="85"/>
    </row>
    <row r="260" spans="7:8" x14ac:dyDescent="0.25">
      <c r="G260" s="85"/>
      <c r="H260" s="85"/>
    </row>
    <row r="261" spans="7:8" x14ac:dyDescent="0.25">
      <c r="G261" s="85"/>
      <c r="H261" s="85"/>
    </row>
    <row r="262" spans="7:8" x14ac:dyDescent="0.25">
      <c r="G262" s="85"/>
      <c r="H262" s="85"/>
    </row>
    <row r="263" spans="7:8" x14ac:dyDescent="0.25">
      <c r="G263" s="85"/>
      <c r="H263" s="85"/>
    </row>
    <row r="264" spans="7:8" x14ac:dyDescent="0.25">
      <c r="G264" s="85"/>
      <c r="H264" s="85"/>
    </row>
    <row r="265" spans="7:8" x14ac:dyDescent="0.25">
      <c r="G265" s="85"/>
      <c r="H265" s="85"/>
    </row>
    <row r="266" spans="7:8" x14ac:dyDescent="0.25">
      <c r="G266" s="85"/>
      <c r="H266" s="85"/>
    </row>
    <row r="267" spans="7:8" x14ac:dyDescent="0.25">
      <c r="G267" s="85"/>
      <c r="H267" s="85"/>
    </row>
    <row r="268" spans="7:8" x14ac:dyDescent="0.25">
      <c r="G268" s="85"/>
      <c r="H268" s="85"/>
    </row>
    <row r="269" spans="7:8" x14ac:dyDescent="0.25">
      <c r="G269" s="85"/>
      <c r="H269" s="85"/>
    </row>
    <row r="270" spans="7:8" x14ac:dyDescent="0.25">
      <c r="G270" s="85"/>
      <c r="H270" s="85"/>
    </row>
    <row r="271" spans="7:8" x14ac:dyDescent="0.25">
      <c r="G271" s="85"/>
      <c r="H271" s="85"/>
    </row>
    <row r="272" spans="7:8" x14ac:dyDescent="0.25">
      <c r="G272" s="85"/>
      <c r="H272" s="85"/>
    </row>
    <row r="273" spans="7:8" x14ac:dyDescent="0.25">
      <c r="G273" s="85"/>
      <c r="H273" s="85"/>
    </row>
    <row r="274" spans="7:8" x14ac:dyDescent="0.25">
      <c r="G274" s="85"/>
      <c r="H274" s="85"/>
    </row>
    <row r="275" spans="7:8" x14ac:dyDescent="0.25">
      <c r="G275" s="85"/>
      <c r="H275" s="85"/>
    </row>
    <row r="276" spans="7:8" x14ac:dyDescent="0.25">
      <c r="G276" s="85"/>
      <c r="H276" s="85"/>
    </row>
    <row r="277" spans="7:8" x14ac:dyDescent="0.25">
      <c r="G277" s="85"/>
      <c r="H277" s="85"/>
    </row>
    <row r="278" spans="7:8" x14ac:dyDescent="0.25">
      <c r="G278" s="85"/>
      <c r="H278" s="85"/>
    </row>
    <row r="279" spans="7:8" x14ac:dyDescent="0.25">
      <c r="G279" s="85"/>
      <c r="H279" s="85"/>
    </row>
  </sheetData>
  <mergeCells count="150">
    <mergeCell ref="B9:E9"/>
    <mergeCell ref="B5:F5"/>
    <mergeCell ref="B6:F6"/>
    <mergeCell ref="C57:C58"/>
    <mergeCell ref="D57:D58"/>
    <mergeCell ref="E57:E58"/>
    <mergeCell ref="F57:F58"/>
    <mergeCell ref="C55:C56"/>
    <mergeCell ref="D55:D56"/>
    <mergeCell ref="E55:E56"/>
    <mergeCell ref="E27:E28"/>
    <mergeCell ref="F27:F28"/>
    <mergeCell ref="D27:D28"/>
    <mergeCell ref="F14:F15"/>
    <mergeCell ref="C27:C28"/>
    <mergeCell ref="B27:B28"/>
    <mergeCell ref="C48:C49"/>
    <mergeCell ref="D48:D49"/>
    <mergeCell ref="E48:E49"/>
    <mergeCell ref="F48:F49"/>
    <mergeCell ref="C51:C52"/>
    <mergeCell ref="D51:D52"/>
    <mergeCell ref="E51:E52"/>
    <mergeCell ref="F51:F52"/>
    <mergeCell ref="Q182:Q183"/>
    <mergeCell ref="K110:K111"/>
    <mergeCell ref="P110:P111"/>
    <mergeCell ref="C64:C65"/>
    <mergeCell ref="D64:D65"/>
    <mergeCell ref="E64:E65"/>
    <mergeCell ref="F64:F65"/>
    <mergeCell ref="C61:C62"/>
    <mergeCell ref="D61:D62"/>
    <mergeCell ref="E61:E62"/>
    <mergeCell ref="F61:F62"/>
    <mergeCell ref="K182:K183"/>
    <mergeCell ref="C182:C183"/>
    <mergeCell ref="D182:D183"/>
    <mergeCell ref="E182:E183"/>
    <mergeCell ref="F182:F183"/>
    <mergeCell ref="H182:J182"/>
    <mergeCell ref="K76:K77"/>
    <mergeCell ref="H168:J168"/>
    <mergeCell ref="K168:K169"/>
    <mergeCell ref="P182:P183"/>
    <mergeCell ref="P76:P77"/>
    <mergeCell ref="P68:P69"/>
    <mergeCell ref="E66:E67"/>
    <mergeCell ref="Q14:Q15"/>
    <mergeCell ref="G51:G52"/>
    <mergeCell ref="G48:G49"/>
    <mergeCell ref="G53:G54"/>
    <mergeCell ref="G55:G56"/>
    <mergeCell ref="G57:G58"/>
    <mergeCell ref="G59:G60"/>
    <mergeCell ref="G61:G62"/>
    <mergeCell ref="G64:G65"/>
    <mergeCell ref="P14:P15"/>
    <mergeCell ref="H27:J27"/>
    <mergeCell ref="K27:K28"/>
    <mergeCell ref="Q27:Q28"/>
    <mergeCell ref="H184:O184"/>
    <mergeCell ref="H185:O185"/>
    <mergeCell ref="H186:O186"/>
    <mergeCell ref="H187:O187"/>
    <mergeCell ref="H188:O188"/>
    <mergeCell ref="G14:G15"/>
    <mergeCell ref="G27:G28"/>
    <mergeCell ref="G110:G111"/>
    <mergeCell ref="G182:G183"/>
    <mergeCell ref="G168:G169"/>
    <mergeCell ref="K14:K15"/>
    <mergeCell ref="H152:J152"/>
    <mergeCell ref="H153:J153"/>
    <mergeCell ref="H154:J154"/>
    <mergeCell ref="H156:J156"/>
    <mergeCell ref="H157:J157"/>
    <mergeCell ref="H147:J147"/>
    <mergeCell ref="H148:J148"/>
    <mergeCell ref="H149:J149"/>
    <mergeCell ref="H150:J150"/>
    <mergeCell ref="H151:J151"/>
    <mergeCell ref="G66:G67"/>
    <mergeCell ref="G68:G69"/>
    <mergeCell ref="H14:J14"/>
    <mergeCell ref="B168:B169"/>
    <mergeCell ref="C168:C169"/>
    <mergeCell ref="D168:D169"/>
    <mergeCell ref="D53:D54"/>
    <mergeCell ref="E53:E54"/>
    <mergeCell ref="F53:F54"/>
    <mergeCell ref="C66:C67"/>
    <mergeCell ref="C68:C69"/>
    <mergeCell ref="H146:J146"/>
    <mergeCell ref="D66:D67"/>
    <mergeCell ref="C59:C60"/>
    <mergeCell ref="B110:B111"/>
    <mergeCell ref="C110:C111"/>
    <mergeCell ref="D110:D111"/>
    <mergeCell ref="E110:E111"/>
    <mergeCell ref="F110:F111"/>
    <mergeCell ref="H76:J76"/>
    <mergeCell ref="C76:C77"/>
    <mergeCell ref="D76:D77"/>
    <mergeCell ref="E76:E77"/>
    <mergeCell ref="F76:F77"/>
    <mergeCell ref="G76:G77"/>
    <mergeCell ref="B76:B77"/>
    <mergeCell ref="F59:F60"/>
    <mergeCell ref="R168:R169"/>
    <mergeCell ref="D68:D69"/>
    <mergeCell ref="E68:E69"/>
    <mergeCell ref="F68:F69"/>
    <mergeCell ref="F55:F56"/>
    <mergeCell ref="P168:P169"/>
    <mergeCell ref="E168:E169"/>
    <mergeCell ref="F168:F169"/>
    <mergeCell ref="H158:J158"/>
    <mergeCell ref="H159:J159"/>
    <mergeCell ref="H155:J155"/>
    <mergeCell ref="Q76:Q77"/>
    <mergeCell ref="Q110:Q111"/>
    <mergeCell ref="Q168:Q169"/>
    <mergeCell ref="D59:D60"/>
    <mergeCell ref="E59:E60"/>
    <mergeCell ref="F66:F67"/>
    <mergeCell ref="S168:S169"/>
    <mergeCell ref="T168:T169"/>
    <mergeCell ref="R182:R183"/>
    <mergeCell ref="S182:S183"/>
    <mergeCell ref="T182:T183"/>
    <mergeCell ref="B14:B15"/>
    <mergeCell ref="C14:C15"/>
    <mergeCell ref="D14:D15"/>
    <mergeCell ref="H110:J110"/>
    <mergeCell ref="E14:E15"/>
    <mergeCell ref="R14:R15"/>
    <mergeCell ref="S14:S15"/>
    <mergeCell ref="T14:T15"/>
    <mergeCell ref="R27:R28"/>
    <mergeCell ref="S27:S28"/>
    <mergeCell ref="T27:T28"/>
    <mergeCell ref="R76:R77"/>
    <mergeCell ref="S76:S77"/>
    <mergeCell ref="T76:T77"/>
    <mergeCell ref="R110:R111"/>
    <mergeCell ref="S110:S111"/>
    <mergeCell ref="T110:T111"/>
    <mergeCell ref="B182:B183"/>
    <mergeCell ref="C53:C54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ignoredErrors>
    <ignoredError sqref="G170:G174 G178:G17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VP NP TP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Tišťan Marek</dc:creator>
  <cp:lastModifiedBy>synergie</cp:lastModifiedBy>
  <cp:lastPrinted>2015-08-04T06:20:59Z</cp:lastPrinted>
  <dcterms:created xsi:type="dcterms:W3CDTF">2015-06-12T08:38:10Z</dcterms:created>
  <dcterms:modified xsi:type="dcterms:W3CDTF">2016-03-01T15:37:25Z</dcterms:modified>
</cp:coreProperties>
</file>